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tabRatio="638" activeTab="1"/>
  </bookViews>
  <sheets>
    <sheet name="PRIHODI I RASHODI" sheetId="1" r:id="rId1"/>
    <sheet name="FINANCIJSKI OBRAČUN" sheetId="2" r:id="rId2"/>
  </sheets>
  <definedNames>
    <definedName name="_xlnm.Print_Area" localSheetId="0">'PRIHODI I RASHODI'!$A$1:$E$117</definedName>
  </definedNames>
  <calcPr fullCalcOnLoad="1"/>
</workbook>
</file>

<file path=xl/sharedStrings.xml><?xml version="1.0" encoding="utf-8"?>
<sst xmlns="http://schemas.openxmlformats.org/spreadsheetml/2006/main" count="161" uniqueCount="154">
  <si>
    <t>PRIHODI</t>
  </si>
  <si>
    <t>IZDACI</t>
  </si>
  <si>
    <t>661</t>
  </si>
  <si>
    <t>311</t>
  </si>
  <si>
    <t>plaće</t>
  </si>
  <si>
    <t>313</t>
  </si>
  <si>
    <t>3211</t>
  </si>
  <si>
    <t>3212</t>
  </si>
  <si>
    <t>prijevoz sa posla i na posao</t>
  </si>
  <si>
    <t>3213</t>
  </si>
  <si>
    <t>seminari</t>
  </si>
  <si>
    <t>321</t>
  </si>
  <si>
    <t>3221</t>
  </si>
  <si>
    <t>uredski materijal</t>
  </si>
  <si>
    <t>materijal za čišćenje</t>
  </si>
  <si>
    <t>3223</t>
  </si>
  <si>
    <t>električna energija</t>
  </si>
  <si>
    <t>plin</t>
  </si>
  <si>
    <t>322</t>
  </si>
  <si>
    <t>3231</t>
  </si>
  <si>
    <t>telefon</t>
  </si>
  <si>
    <t>pošta</t>
  </si>
  <si>
    <t>3232</t>
  </si>
  <si>
    <t>tekuće i investiciono održavanje</t>
  </si>
  <si>
    <t>3234</t>
  </si>
  <si>
    <t>voda</t>
  </si>
  <si>
    <t>smeće</t>
  </si>
  <si>
    <t>3235</t>
  </si>
  <si>
    <t>3236</t>
  </si>
  <si>
    <t>zdravstveni pregledi</t>
  </si>
  <si>
    <t>3238</t>
  </si>
  <si>
    <t>3239</t>
  </si>
  <si>
    <t>323</t>
  </si>
  <si>
    <t>329</t>
  </si>
  <si>
    <t>platni promet</t>
  </si>
  <si>
    <t>3433</t>
  </si>
  <si>
    <t>ostali materijal za redovno posl.</t>
  </si>
  <si>
    <t>7211</t>
  </si>
  <si>
    <t>312</t>
  </si>
  <si>
    <t>računalne usluge</t>
  </si>
  <si>
    <t>kamate</t>
  </si>
  <si>
    <t>3237</t>
  </si>
  <si>
    <t>3293</t>
  </si>
  <si>
    <t>reprezentacija</t>
  </si>
  <si>
    <t>naknade i pomoći</t>
  </si>
  <si>
    <t>literatura</t>
  </si>
  <si>
    <t>materijal za higijenu</t>
  </si>
  <si>
    <t>VLASTITI PRIHOD =</t>
  </si>
  <si>
    <t>ŽUPANIJA =</t>
  </si>
  <si>
    <t>dnevnice, smještaj i prijevoz na sl.putu</t>
  </si>
  <si>
    <t>3299</t>
  </si>
  <si>
    <t>materijal za vježbe učenika</t>
  </si>
  <si>
    <t>3224</t>
  </si>
  <si>
    <t>mater.za TO i IO</t>
  </si>
  <si>
    <t>pedagoška dokumentacija</t>
  </si>
  <si>
    <t xml:space="preserve"> klasa   3 - RASHODI</t>
  </si>
  <si>
    <t xml:space="preserve"> klasa   6 - PRIHODI</t>
  </si>
  <si>
    <t>3431</t>
  </si>
  <si>
    <t>UKUPNO PRIHODI</t>
  </si>
  <si>
    <t>UKUPNO RASHODI</t>
  </si>
  <si>
    <t xml:space="preserve">  </t>
  </si>
  <si>
    <t>zakup - dvorana</t>
  </si>
  <si>
    <t>zakup - učionice</t>
  </si>
  <si>
    <t>671</t>
  </si>
  <si>
    <t>3227</t>
  </si>
  <si>
    <t>radna odjeća</t>
  </si>
  <si>
    <t>mobitel</t>
  </si>
  <si>
    <t>3241</t>
  </si>
  <si>
    <t>obrazovanje odraslih</t>
  </si>
  <si>
    <t>3225</t>
  </si>
  <si>
    <t>sitni inventar</t>
  </si>
  <si>
    <t>3233</t>
  </si>
  <si>
    <t>usluge promidžbe</t>
  </si>
  <si>
    <t>3292</t>
  </si>
  <si>
    <t>premije osiguranja</t>
  </si>
  <si>
    <t>632</t>
  </si>
  <si>
    <t>INDEKS</t>
  </si>
  <si>
    <t>najamnine</t>
  </si>
  <si>
    <t>3295</t>
  </si>
  <si>
    <t>pristojbe i naknade</t>
  </si>
  <si>
    <t>3831</t>
  </si>
  <si>
    <t>naknade štete</t>
  </si>
  <si>
    <t>vodoprivredna naknada</t>
  </si>
  <si>
    <t>intelekt.i osobne usluge</t>
  </si>
  <si>
    <t>3214</t>
  </si>
  <si>
    <t>ostale naknade</t>
  </si>
  <si>
    <t>2015.</t>
  </si>
  <si>
    <t>3432</t>
  </si>
  <si>
    <t>tečajne razlike</t>
  </si>
  <si>
    <t>FINANCIJSKI REZULTAT</t>
  </si>
  <si>
    <t>zakup - plakati</t>
  </si>
  <si>
    <t>voda - boce</t>
  </si>
  <si>
    <t>dimnjačarske usluge</t>
  </si>
  <si>
    <t>otpadne vode</t>
  </si>
  <si>
    <t>ostalo gorivo - benzin za kosilicu</t>
  </si>
  <si>
    <t>doprinosi na plaću</t>
  </si>
  <si>
    <t>663</t>
  </si>
  <si>
    <t>EU projekti</t>
  </si>
  <si>
    <t>636</t>
  </si>
  <si>
    <t>materijalni troškovi - IŽ</t>
  </si>
  <si>
    <t>prijevoz - IŽ</t>
  </si>
  <si>
    <t>energenti - IŽ</t>
  </si>
  <si>
    <t>zakupnine - IŽ</t>
  </si>
  <si>
    <t>osiguranje - IŽ</t>
  </si>
  <si>
    <t>zavičajna nastava - IŽ</t>
  </si>
  <si>
    <t>KONTROLE</t>
  </si>
  <si>
    <t>čuvanje imovine, uređenje prostora i dr.</t>
  </si>
  <si>
    <t>troškovi osoba izvan radnog odnosa-službeni put</t>
  </si>
  <si>
    <t>troškovi osoba izvan radnog odnosa-struč.usavršavanje</t>
  </si>
  <si>
    <t>natjecanje - IŽ</t>
  </si>
  <si>
    <t>ostali nespomenuti rashodi</t>
  </si>
  <si>
    <t>634</t>
  </si>
  <si>
    <t>HZZ-stručno osposobljavanje</t>
  </si>
  <si>
    <t>voditelj ŽSV - AZOO</t>
  </si>
  <si>
    <t>kurikularna reforma - MZO</t>
  </si>
  <si>
    <t>naknade i pomoći - MZO</t>
  </si>
  <si>
    <t>lektira - MZO</t>
  </si>
  <si>
    <t>zdravstveni pregledi - IŽ</t>
  </si>
  <si>
    <t>prodaja stana</t>
  </si>
  <si>
    <t>42</t>
  </si>
  <si>
    <t>(višak)</t>
  </si>
  <si>
    <t>2020.</t>
  </si>
  <si>
    <t>zakup - ostalo</t>
  </si>
  <si>
    <t>prijevoz</t>
  </si>
  <si>
    <t>VIŠAK 31.12.2019.</t>
  </si>
  <si>
    <t>UKUPNO - VIŠAK</t>
  </si>
  <si>
    <t>FINANCIJSKI OBRAČUN  ZA 01.01. - 30.06.2020. GODINE</t>
  </si>
  <si>
    <t>638</t>
  </si>
  <si>
    <t>EU projekt - Sveučilište J.Dobrila</t>
  </si>
  <si>
    <t>plaća - MZO</t>
  </si>
  <si>
    <t>donacije</t>
  </si>
  <si>
    <t>MZO =</t>
  </si>
  <si>
    <t>nabava opreme (računala, bijele ploče, kompresor)</t>
  </si>
  <si>
    <t>VIŠAK</t>
  </si>
  <si>
    <t>OBRAČUN PRIHODA I RASHODA 01.01.-30.06.2020.</t>
  </si>
  <si>
    <t>PRIHODI 1-6/2020.</t>
  </si>
  <si>
    <t>RASHODI 1-6/2020.</t>
  </si>
  <si>
    <t>01.01.-30.06.2020.</t>
  </si>
  <si>
    <t>OBRAČUN PRIHODA I RASHODA - stanje 30.06.2020.</t>
  </si>
  <si>
    <t>VIŠAK 1-6/2020.</t>
  </si>
  <si>
    <t>IŽ nam treba doznačiti za energente i prijevoz i osig. za 06/2020. =</t>
  </si>
  <si>
    <t>Nismo utrošili sredstva dotacije za 06/2020. =</t>
  </si>
  <si>
    <t>EU projekt - Sveučilište J.Dobrila =</t>
  </si>
  <si>
    <t>Naknada za voditelja ŽSV (građevinari) =</t>
  </si>
  <si>
    <t>MZO - za opremu (elektro kabinet) =</t>
  </si>
  <si>
    <t xml:space="preserve">Vlastiti prihodi (od obrazovanja odraslih i zakupa) = </t>
  </si>
  <si>
    <t>IŽ - neutrošeno jer nisu još došli svi računi (od mjesečne dotacije) =</t>
  </si>
  <si>
    <t>30.06.2020.</t>
  </si>
  <si>
    <t>OBRAZLOŽENJE</t>
  </si>
  <si>
    <r>
      <t xml:space="preserve"> - Sveučilište Jurja Dobrila, Pula doznačilo nam je početkom lipnja sredstva u iznosu od </t>
    </r>
    <r>
      <rPr>
        <b/>
        <u val="single"/>
        <sz val="12"/>
        <rFont val="Arial"/>
        <family val="2"/>
      </rPr>
      <t>53.730,00</t>
    </r>
    <r>
      <rPr>
        <sz val="12"/>
        <rFont val="Arial"/>
        <family val="2"/>
      </rPr>
      <t xml:space="preserve"> kn temeljem Ugovora o partnerstvu u provedbi ERASMUS+ projekta "3D and Virtual Reality Technologies for VET"</t>
    </r>
  </si>
  <si>
    <r>
      <t xml:space="preserve"> - iznos od </t>
    </r>
    <r>
      <rPr>
        <b/>
        <u val="single"/>
        <sz val="12"/>
        <rFont val="Arial"/>
        <family val="2"/>
      </rPr>
      <t xml:space="preserve">385,50 </t>
    </r>
    <r>
      <rPr>
        <sz val="12"/>
        <rFont val="Arial"/>
        <family val="2"/>
      </rPr>
      <t>kn je prenesen iz protekle godine za rad Županijskog stručnog vijeća građevinara</t>
    </r>
  </si>
  <si>
    <r>
      <t xml:space="preserve"> - iznos od </t>
    </r>
    <r>
      <rPr>
        <b/>
        <u val="single"/>
        <sz val="12"/>
        <rFont val="Arial"/>
        <family val="2"/>
      </rPr>
      <t>7.783,47</t>
    </r>
    <r>
      <rPr>
        <sz val="12"/>
        <rFont val="Arial"/>
        <family val="2"/>
      </rPr>
      <t xml:space="preserve"> kn odnosi se na sredstava koja se namjenski trebaju utrošiti za nabavku nastavnih sredstava i opreme potrebnih za provedbu kurikuluma</t>
    </r>
  </si>
  <si>
    <r>
      <t xml:space="preserve"> - viška od </t>
    </r>
    <r>
      <rPr>
        <b/>
        <u val="single"/>
        <sz val="12"/>
        <rFont val="Arial"/>
        <family val="2"/>
      </rPr>
      <t>27.112,25</t>
    </r>
    <r>
      <rPr>
        <sz val="12"/>
        <rFont val="Arial"/>
        <family val="2"/>
      </rPr>
      <t xml:space="preserve"> koji je preostao od vlastitih sredstava od obrazovanja odraslih, iznajmljivanja školskih prostorija te od refundacije šteta od osiguranja i koji će se utrošiti za tekuće i investiciono održavanje škole te isplate djelatnicima temeljem Ugovora o djelu koji rade u Obrazovanju odraslih</t>
    </r>
  </si>
  <si>
    <r>
      <t xml:space="preserve">Višak na dan 30.06.2020. iznosi </t>
    </r>
    <r>
      <rPr>
        <b/>
        <u val="single"/>
        <sz val="12"/>
        <rFont val="Arial"/>
        <family val="2"/>
      </rPr>
      <t>89.011,22</t>
    </r>
    <r>
      <rPr>
        <sz val="12"/>
        <rFont val="Arial"/>
        <family val="2"/>
      </rPr>
      <t xml:space="preserve"> kn i sastoji se od viška ostvarenog u ovom polugodišnjem periodu u iznosu od 42.423,56 kn i viška od predhodne godine 46.587,66 kn. Navedeni višak ostvaren je u slijedećim aktivnostima: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</si>
</sst>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_@"/>
    <numFmt numFmtId="165" formatCode="General_)"/>
    <numFmt numFmtId="166" formatCode="#\ ##0.00"/>
    <numFmt numFmtId="167" formatCode="#,###,##0.00"/>
    <numFmt numFmtId="168" formatCode="##\ ##0.00"/>
    <numFmt numFmtId="169" formatCode="###\ ##0.00"/>
    <numFmt numFmtId="170" formatCode="####\ ##0.00"/>
    <numFmt numFmtId="171" formatCode="#####\ ##0.00"/>
    <numFmt numFmtId="172" formatCode="#,###,##0.0"/>
  </numFmts>
  <fonts count="62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8"/>
      <name val="Times New Roman CE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sz val="16"/>
      <name val="Times New Roman CE"/>
      <family val="1"/>
    </font>
    <font>
      <u val="single"/>
      <sz val="9"/>
      <color indexed="12"/>
      <name val="Times New Roman CE"/>
      <family val="0"/>
    </font>
    <font>
      <sz val="9"/>
      <color indexed="8"/>
      <name val="Times New Roman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i/>
      <sz val="16"/>
      <name val="Times New Roman CE"/>
      <family val="1"/>
    </font>
    <font>
      <b/>
      <sz val="15"/>
      <name val="Times New Roman CE"/>
      <family val="1"/>
    </font>
    <font>
      <b/>
      <i/>
      <sz val="15"/>
      <name val="Times New Roman CE"/>
      <family val="1"/>
    </font>
    <font>
      <sz val="15"/>
      <name val="Times New Roman CE"/>
      <family val="1"/>
    </font>
    <font>
      <i/>
      <sz val="14"/>
      <name val="Times New Roman CE"/>
      <family val="0"/>
    </font>
    <font>
      <b/>
      <sz val="8"/>
      <name val="Times New Roman CE"/>
      <family val="1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u val="single"/>
      <sz val="12"/>
      <name val="Verdana"/>
      <family val="2"/>
    </font>
    <font>
      <b/>
      <sz val="11"/>
      <name val="Times New Roman CE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5" fontId="12" fillId="0" borderId="0">
      <alignment vertical="center"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left" vertical="center"/>
      <protection/>
    </xf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166" fontId="4" fillId="0" borderId="0" xfId="0" applyNumberFormat="1" applyFont="1" applyFill="1" applyBorder="1" applyAlignment="1">
      <alignment vertical="center"/>
    </xf>
    <xf numFmtId="166" fontId="0" fillId="0" borderId="0" xfId="0" applyNumberFormat="1" applyFill="1" applyAlignment="1">
      <alignment/>
    </xf>
    <xf numFmtId="167" fontId="6" fillId="0" borderId="0" xfId="0" applyNumberFormat="1" applyFont="1" applyFill="1" applyAlignment="1">
      <alignment vertical="center"/>
    </xf>
    <xf numFmtId="167" fontId="5" fillId="0" borderId="12" xfId="0" applyNumberFormat="1" applyFont="1" applyFill="1" applyBorder="1" applyAlignment="1">
      <alignment vertical="center"/>
    </xf>
    <xf numFmtId="167" fontId="5" fillId="0" borderId="13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/>
    </xf>
    <xf numFmtId="167" fontId="5" fillId="0" borderId="0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67" fontId="1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67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167" fontId="5" fillId="0" borderId="14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166" fontId="16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167" fontId="9" fillId="0" borderId="14" xfId="0" applyNumberFormat="1" applyFont="1" applyFill="1" applyBorder="1" applyAlignment="1">
      <alignment vertical="center"/>
    </xf>
    <xf numFmtId="167" fontId="6" fillId="0" borderId="0" xfId="0" applyNumberFormat="1" applyFont="1" applyFill="1" applyAlignment="1">
      <alignment/>
    </xf>
    <xf numFmtId="166" fontId="8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67" fontId="15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7" fontId="19" fillId="0" borderId="15" xfId="0" applyNumberFormat="1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167" fontId="17" fillId="0" borderId="17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18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/>
    </xf>
    <xf numFmtId="167" fontId="1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right" vertical="center"/>
    </xf>
    <xf numFmtId="167" fontId="19" fillId="0" borderId="21" xfId="0" applyNumberFormat="1" applyFont="1" applyFill="1" applyBorder="1" applyAlignment="1">
      <alignment vertical="center"/>
    </xf>
    <xf numFmtId="167" fontId="1" fillId="0" borderId="19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166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horizontal="left" vertical="center"/>
    </xf>
    <xf numFmtId="166" fontId="22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22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166" fontId="22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Alignment="1">
      <alignment/>
    </xf>
    <xf numFmtId="166" fontId="21" fillId="0" borderId="14" xfId="0" applyNumberFormat="1" applyFont="1" applyBorder="1" applyAlignment="1">
      <alignment vertical="center"/>
    </xf>
    <xf numFmtId="167" fontId="5" fillId="0" borderId="11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7" fontId="1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20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10" borderId="0" xfId="0" applyFont="1" applyFill="1" applyAlignment="1">
      <alignment/>
    </xf>
    <xf numFmtId="167" fontId="14" fillId="0" borderId="0" xfId="0" applyNumberFormat="1" applyFont="1" applyAlignment="1">
      <alignment/>
    </xf>
    <xf numFmtId="167" fontId="14" fillId="33" borderId="0" xfId="0" applyNumberFormat="1" applyFont="1" applyFill="1" applyAlignment="1">
      <alignment/>
    </xf>
    <xf numFmtId="167" fontId="14" fillId="10" borderId="0" xfId="0" applyNumberFormat="1" applyFont="1" applyFill="1" applyAlignment="1">
      <alignment/>
    </xf>
    <xf numFmtId="167" fontId="20" fillId="0" borderId="0" xfId="0" applyNumberFormat="1" applyFont="1" applyAlignment="1">
      <alignment horizontal="center" vertical="center"/>
    </xf>
    <xf numFmtId="167" fontId="14" fillId="0" borderId="0" xfId="0" applyNumberFormat="1" applyFont="1" applyFill="1" applyAlignment="1">
      <alignment/>
    </xf>
    <xf numFmtId="167" fontId="22" fillId="0" borderId="0" xfId="0" applyNumberFormat="1" applyFont="1" applyBorder="1" applyAlignment="1">
      <alignment vertical="center"/>
    </xf>
    <xf numFmtId="167" fontId="22" fillId="0" borderId="22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Šifre_zanimanja" xfId="51"/>
    <cellStyle name="Percent" xfId="52"/>
    <cellStyle name="Povezana ćelija" xfId="53"/>
    <cellStyle name="Followed Hyperlink" xfId="54"/>
    <cellStyle name="prazan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showGridLines="0" zoomScalePageLayoutView="0" workbookViewId="0" topLeftCell="A98">
      <selection activeCell="D57" sqref="D57"/>
    </sheetView>
  </sheetViews>
  <sheetFormatPr defaultColWidth="8.796875" defaultRowHeight="15"/>
  <cols>
    <col min="1" max="1" width="13" style="0" customWidth="1"/>
    <col min="2" max="2" width="51.09765625" style="0" customWidth="1"/>
    <col min="3" max="3" width="18.8984375" style="13" hidden="1" customWidth="1"/>
    <col min="4" max="4" width="22.19921875" style="13" customWidth="1"/>
    <col min="5" max="5" width="10.3984375" style="64" hidden="1" customWidth="1"/>
    <col min="6" max="6" width="7.69921875" style="99" hidden="1" customWidth="1"/>
    <col min="7" max="7" width="28.5" style="0" customWidth="1"/>
    <col min="8" max="16384" width="8.69921875" style="0" customWidth="1"/>
  </cols>
  <sheetData>
    <row r="1" spans="1:5" ht="57.75" customHeight="1">
      <c r="A1" s="115" t="s">
        <v>126</v>
      </c>
      <c r="B1" s="115"/>
      <c r="C1" s="115"/>
      <c r="D1" s="115"/>
      <c r="E1" s="115"/>
    </row>
    <row r="2" spans="1:6" ht="39" customHeight="1">
      <c r="A2" s="2" t="s">
        <v>0</v>
      </c>
      <c r="B2" s="3"/>
      <c r="C2" s="55" t="s">
        <v>86</v>
      </c>
      <c r="D2" s="55" t="s">
        <v>121</v>
      </c>
      <c r="E2" s="56" t="s">
        <v>76</v>
      </c>
      <c r="F2" s="100" t="s">
        <v>105</v>
      </c>
    </row>
    <row r="3" spans="1:6" s="54" customFormat="1" ht="18.75">
      <c r="A3" s="52"/>
      <c r="B3" s="53"/>
      <c r="C3" s="90"/>
      <c r="D3" s="90"/>
      <c r="E3" s="57"/>
      <c r="F3" s="101"/>
    </row>
    <row r="4" spans="1:5" ht="19.5" thickBot="1">
      <c r="A4" s="6" t="s">
        <v>75</v>
      </c>
      <c r="B4" s="7" t="s">
        <v>97</v>
      </c>
      <c r="C4" s="35">
        <v>18782.64</v>
      </c>
      <c r="D4" s="35">
        <v>26885</v>
      </c>
      <c r="E4" s="58">
        <f>D4/C4*100</f>
        <v>143.1374929189933</v>
      </c>
    </row>
    <row r="5" spans="1:5" ht="6" customHeight="1" thickTop="1">
      <c r="A5" s="4"/>
      <c r="B5" s="5"/>
      <c r="C5" s="12"/>
      <c r="D5" s="12"/>
      <c r="E5" s="60"/>
    </row>
    <row r="6" spans="1:5" ht="19.5" hidden="1" thickBot="1">
      <c r="A6" s="6" t="s">
        <v>111</v>
      </c>
      <c r="B6" s="7" t="s">
        <v>112</v>
      </c>
      <c r="C6" s="35">
        <v>18782.64</v>
      </c>
      <c r="D6" s="35"/>
      <c r="E6" s="58">
        <f>D6/C6*100</f>
        <v>0</v>
      </c>
    </row>
    <row r="7" spans="1:5" ht="6" customHeight="1" hidden="1" thickTop="1">
      <c r="A7" s="4"/>
      <c r="B7" s="5"/>
      <c r="C7" s="12"/>
      <c r="D7" s="12"/>
      <c r="E7" s="60"/>
    </row>
    <row r="8" spans="1:5" ht="18.75">
      <c r="A8" s="6" t="s">
        <v>98</v>
      </c>
      <c r="B8" s="7" t="s">
        <v>129</v>
      </c>
      <c r="C8" s="14">
        <v>1680994.72</v>
      </c>
      <c r="D8" s="14">
        <v>2066461.37</v>
      </c>
      <c r="E8" s="60"/>
    </row>
    <row r="9" spans="1:5" ht="18" customHeight="1">
      <c r="A9" s="6"/>
      <c r="B9" s="7" t="s">
        <v>115</v>
      </c>
      <c r="C9" s="14">
        <v>27218.49</v>
      </c>
      <c r="D9" s="14">
        <v>79648.25</v>
      </c>
      <c r="E9" s="60"/>
    </row>
    <row r="10" spans="1:5" ht="18" customHeight="1">
      <c r="A10" s="6"/>
      <c r="B10" s="7" t="s">
        <v>114</v>
      </c>
      <c r="C10" s="14"/>
      <c r="D10" s="14">
        <v>10500</v>
      </c>
      <c r="E10" s="60"/>
    </row>
    <row r="11" spans="1:5" ht="22.5" customHeight="1" hidden="1">
      <c r="A11" s="6"/>
      <c r="B11" s="7" t="s">
        <v>116</v>
      </c>
      <c r="C11" s="14">
        <v>27218.49</v>
      </c>
      <c r="D11" s="14"/>
      <c r="E11" s="60"/>
    </row>
    <row r="12" spans="1:5" ht="18" customHeight="1" hidden="1">
      <c r="A12" s="6"/>
      <c r="B12" s="7" t="s">
        <v>113</v>
      </c>
      <c r="C12" s="14">
        <v>27218.49</v>
      </c>
      <c r="D12" s="14"/>
      <c r="E12" s="60"/>
    </row>
    <row r="13" spans="1:6" ht="21" thickBot="1">
      <c r="A13" s="6"/>
      <c r="B13" s="9"/>
      <c r="C13" s="70">
        <f>SUM(C16:C16)</f>
        <v>0</v>
      </c>
      <c r="D13" s="70">
        <f>SUM(D8:D12)</f>
        <v>2156609.62</v>
      </c>
      <c r="E13" s="58" t="e">
        <f>D13/C13*100</f>
        <v>#DIV/0!</v>
      </c>
      <c r="F13" s="102"/>
    </row>
    <row r="14" spans="1:5" ht="8.25" customHeight="1" thickTop="1">
      <c r="A14" s="6"/>
      <c r="B14" s="7"/>
      <c r="C14" s="14"/>
      <c r="D14" s="14"/>
      <c r="E14" s="60"/>
    </row>
    <row r="15" spans="1:5" ht="19.5" thickBot="1">
      <c r="A15" s="6" t="s">
        <v>127</v>
      </c>
      <c r="B15" s="7" t="s">
        <v>128</v>
      </c>
      <c r="C15" s="14">
        <v>1740</v>
      </c>
      <c r="D15" s="35">
        <v>53730</v>
      </c>
      <c r="E15" s="60"/>
    </row>
    <row r="16" spans="1:5" ht="8.25" customHeight="1" thickTop="1">
      <c r="A16" s="6"/>
      <c r="B16" s="7"/>
      <c r="C16" s="14"/>
      <c r="D16" s="14"/>
      <c r="E16" s="60"/>
    </row>
    <row r="17" spans="1:5" ht="18.75">
      <c r="A17" s="6" t="s">
        <v>2</v>
      </c>
      <c r="B17" s="7" t="s">
        <v>68</v>
      </c>
      <c r="C17" s="14">
        <v>25200</v>
      </c>
      <c r="D17" s="14">
        <v>5300</v>
      </c>
      <c r="E17" s="60"/>
    </row>
    <row r="18" spans="1:4" ht="18.75" hidden="1">
      <c r="A18" s="6"/>
      <c r="B18" s="7" t="s">
        <v>90</v>
      </c>
      <c r="C18" s="14">
        <v>0</v>
      </c>
      <c r="D18" s="14"/>
    </row>
    <row r="19" spans="1:4" ht="18.75">
      <c r="A19" s="6"/>
      <c r="B19" s="7" t="s">
        <v>61</v>
      </c>
      <c r="C19" s="14">
        <v>6384</v>
      </c>
      <c r="D19" s="14">
        <v>3648</v>
      </c>
    </row>
    <row r="20" spans="1:4" ht="18.75">
      <c r="A20" s="6"/>
      <c r="B20" s="7" t="s">
        <v>62</v>
      </c>
      <c r="C20" s="14">
        <v>4950</v>
      </c>
      <c r="D20" s="14">
        <v>1350</v>
      </c>
    </row>
    <row r="21" spans="1:5" ht="18.75">
      <c r="A21" s="6"/>
      <c r="B21" s="7" t="s">
        <v>122</v>
      </c>
      <c r="C21" s="14">
        <v>1562.25</v>
      </c>
      <c r="D21" s="14">
        <v>2596.77</v>
      </c>
      <c r="E21" s="61"/>
    </row>
    <row r="22" spans="1:5" ht="19.5" thickBot="1">
      <c r="A22" s="6"/>
      <c r="B22" s="10"/>
      <c r="C22" s="15">
        <f>SUM(C17:C21)</f>
        <v>38096.25</v>
      </c>
      <c r="D22" s="15">
        <f>SUM(D17:D21)</f>
        <v>12894.77</v>
      </c>
      <c r="E22" s="58">
        <f>D22/C22*100</f>
        <v>33.847872165895595</v>
      </c>
    </row>
    <row r="23" spans="1:5" ht="9.75" customHeight="1" thickTop="1">
      <c r="A23" s="6"/>
      <c r="B23" s="10"/>
      <c r="C23" s="16"/>
      <c r="D23" s="16"/>
      <c r="E23" s="61"/>
    </row>
    <row r="24" spans="1:5" ht="19.5" thickBot="1">
      <c r="A24" s="6" t="s">
        <v>96</v>
      </c>
      <c r="B24" s="7" t="s">
        <v>130</v>
      </c>
      <c r="C24" s="35">
        <v>18782.64</v>
      </c>
      <c r="D24" s="35">
        <v>1200</v>
      </c>
      <c r="E24" s="58">
        <f>D24/C24*100</f>
        <v>6.388878240758487</v>
      </c>
    </row>
    <row r="25" spans="1:5" ht="11.25" customHeight="1" thickTop="1">
      <c r="A25" s="4"/>
      <c r="B25" s="5"/>
      <c r="C25" s="12"/>
      <c r="D25" s="12"/>
      <c r="E25" s="60"/>
    </row>
    <row r="26" spans="1:5" ht="15.75" customHeight="1">
      <c r="A26" s="6" t="s">
        <v>63</v>
      </c>
      <c r="B26" s="7" t="s">
        <v>99</v>
      </c>
      <c r="C26" s="14">
        <v>124636.54</v>
      </c>
      <c r="D26" s="14">
        <v>141016.02</v>
      </c>
      <c r="E26" s="60"/>
    </row>
    <row r="27" spans="1:5" ht="18.75">
      <c r="A27" s="6"/>
      <c r="B27" s="7" t="s">
        <v>100</v>
      </c>
      <c r="C27" s="14">
        <v>35399.6</v>
      </c>
      <c r="D27" s="14">
        <v>44396.32</v>
      </c>
      <c r="E27" s="60"/>
    </row>
    <row r="28" spans="1:5" ht="18.75">
      <c r="A28" s="6"/>
      <c r="B28" s="7" t="s">
        <v>101</v>
      </c>
      <c r="C28" s="14">
        <v>87122.28</v>
      </c>
      <c r="D28" s="14">
        <v>94004.46</v>
      </c>
      <c r="E28" s="60"/>
    </row>
    <row r="29" spans="1:5" ht="18.75" hidden="1">
      <c r="A29" s="6"/>
      <c r="B29" s="7" t="s">
        <v>102</v>
      </c>
      <c r="C29" s="14">
        <v>11100</v>
      </c>
      <c r="D29" s="14"/>
      <c r="E29" s="60"/>
    </row>
    <row r="30" spans="1:5" ht="18.75" customHeight="1">
      <c r="A30" s="6"/>
      <c r="B30" s="7" t="s">
        <v>103</v>
      </c>
      <c r="C30" s="14">
        <v>5105.54</v>
      </c>
      <c r="D30" s="14">
        <v>1587</v>
      </c>
      <c r="E30" s="62"/>
    </row>
    <row r="31" spans="1:5" ht="18.75" customHeight="1" hidden="1">
      <c r="A31" s="6"/>
      <c r="B31" s="7" t="s">
        <v>109</v>
      </c>
      <c r="C31" s="14">
        <v>5105.54</v>
      </c>
      <c r="D31" s="14"/>
      <c r="E31" s="62"/>
    </row>
    <row r="32" spans="1:5" ht="18.75" customHeight="1" hidden="1">
      <c r="A32" s="6"/>
      <c r="B32" s="7" t="s">
        <v>117</v>
      </c>
      <c r="C32" s="14"/>
      <c r="D32" s="14"/>
      <c r="E32" s="62"/>
    </row>
    <row r="33" spans="1:5" ht="18.75" customHeight="1">
      <c r="A33" s="6"/>
      <c r="B33" s="7" t="s">
        <v>104</v>
      </c>
      <c r="C33" s="14">
        <v>5105.54</v>
      </c>
      <c r="D33" s="14">
        <v>10000</v>
      </c>
      <c r="E33" s="62"/>
    </row>
    <row r="34" spans="2:5" ht="19.5" thickBot="1">
      <c r="B34" s="10"/>
      <c r="C34" s="15">
        <f>SUM(C26:C33)</f>
        <v>273575.0399999999</v>
      </c>
      <c r="D34" s="15">
        <f>SUM(D26:D33)</f>
        <v>291003.8</v>
      </c>
      <c r="E34" s="58">
        <f aca="true" t="shared" si="0" ref="E34:E46">D34/C34*100</f>
        <v>106.37074200921258</v>
      </c>
    </row>
    <row r="35" spans="2:5" ht="6.75" customHeight="1" thickTop="1">
      <c r="B35" s="10"/>
      <c r="C35" s="18"/>
      <c r="D35" s="18"/>
      <c r="E35" s="61"/>
    </row>
    <row r="36" spans="1:5" ht="19.5" hidden="1" thickBot="1">
      <c r="A36" s="6" t="s">
        <v>37</v>
      </c>
      <c r="B36" s="7" t="s">
        <v>118</v>
      </c>
      <c r="C36" s="15">
        <v>472.5</v>
      </c>
      <c r="D36" s="15"/>
      <c r="E36" s="58">
        <f t="shared" si="0"/>
        <v>0</v>
      </c>
    </row>
    <row r="37" spans="2:6" ht="7.5" customHeight="1">
      <c r="B37" s="10"/>
      <c r="C37" s="18"/>
      <c r="D37" s="18"/>
      <c r="E37" s="62"/>
      <c r="F37" s="103"/>
    </row>
    <row r="38" spans="1:6" s="40" customFormat="1" ht="22.5" customHeight="1" thickBot="1">
      <c r="A38" s="43"/>
      <c r="B38" s="94" t="s">
        <v>56</v>
      </c>
      <c r="C38" s="45" t="e">
        <f>+C4+#REF!+C22+C34</f>
        <v>#REF!</v>
      </c>
      <c r="D38" s="45">
        <f>+D4+D13+D24+D22+D34+D15</f>
        <v>2542323.19</v>
      </c>
      <c r="E38" s="65" t="e">
        <f t="shared" si="0"/>
        <v>#REF!</v>
      </c>
      <c r="F38" s="103"/>
    </row>
    <row r="39" spans="1:6" s="40" customFormat="1" ht="22.5" customHeight="1" hidden="1" thickBot="1" thickTop="1">
      <c r="A39" s="43"/>
      <c r="B39" s="94" t="s">
        <v>58</v>
      </c>
      <c r="C39" s="45" t="e">
        <f>SUM(C36:C38)</f>
        <v>#REF!</v>
      </c>
      <c r="D39" s="45">
        <f>SUM(D36:D38)</f>
        <v>2542323.19</v>
      </c>
      <c r="E39" s="58" t="e">
        <f t="shared" si="0"/>
        <v>#REF!</v>
      </c>
      <c r="F39" s="104"/>
    </row>
    <row r="40" spans="3:6" s="11" customFormat="1" ht="4.5" customHeight="1" thickTop="1">
      <c r="C40" s="42"/>
      <c r="D40" s="42"/>
      <c r="E40" s="62"/>
      <c r="F40" s="103"/>
    </row>
    <row r="41" spans="3:6" ht="24" customHeight="1">
      <c r="C41" s="17"/>
      <c r="D41" s="17"/>
      <c r="E41" s="62"/>
      <c r="F41" s="103"/>
    </row>
    <row r="42" spans="2:6" s="11" customFormat="1" ht="18.75">
      <c r="B42" s="91" t="s">
        <v>131</v>
      </c>
      <c r="C42" s="47" t="e">
        <f>SUM(#REF!)</f>
        <v>#REF!</v>
      </c>
      <c r="D42" s="47">
        <f>+D13</f>
        <v>2156609.62</v>
      </c>
      <c r="E42" s="66" t="e">
        <f t="shared" si="0"/>
        <v>#REF!</v>
      </c>
      <c r="F42" s="104"/>
    </row>
    <row r="43" spans="2:6" s="11" customFormat="1" ht="18.75">
      <c r="B43" s="92" t="s">
        <v>48</v>
      </c>
      <c r="C43" s="48">
        <f>SUM(C26:C33)</f>
        <v>273575.0399999999</v>
      </c>
      <c r="D43" s="48">
        <f>+D34</f>
        <v>291003.8</v>
      </c>
      <c r="E43" s="66">
        <f t="shared" si="0"/>
        <v>106.37074200921258</v>
      </c>
      <c r="F43" s="104"/>
    </row>
    <row r="44" spans="2:6" s="11" customFormat="1" ht="18.75">
      <c r="B44" s="93" t="s">
        <v>47</v>
      </c>
      <c r="C44" s="68" t="e">
        <f>#REF!+C22+C36+C4</f>
        <v>#REF!</v>
      </c>
      <c r="D44" s="68">
        <f>+D4+D22+D24+D6+D15</f>
        <v>94709.77</v>
      </c>
      <c r="E44" s="66" t="e">
        <f t="shared" si="0"/>
        <v>#REF!</v>
      </c>
      <c r="F44" s="104">
        <f>SUM(D42:D44)-D39</f>
        <v>0</v>
      </c>
    </row>
    <row r="45" spans="2:6" s="11" customFormat="1" ht="20.25">
      <c r="B45" s="10"/>
      <c r="C45" s="20"/>
      <c r="D45" s="20"/>
      <c r="E45" s="69"/>
      <c r="F45" s="103"/>
    </row>
    <row r="46" spans="2:6" s="11" customFormat="1" ht="24" thickBot="1">
      <c r="B46" s="46" t="s">
        <v>59</v>
      </c>
      <c r="C46" s="19">
        <f>C115</f>
        <v>2116861.33</v>
      </c>
      <c r="D46" s="19">
        <f>D115</f>
        <v>2499899.6300000004</v>
      </c>
      <c r="E46" s="65">
        <f t="shared" si="0"/>
        <v>118.09463352991574</v>
      </c>
      <c r="F46" s="103"/>
    </row>
    <row r="47" spans="2:6" s="11" customFormat="1" ht="35.25" customHeight="1" thickBot="1" thickTop="1">
      <c r="B47" s="95" t="s">
        <v>133</v>
      </c>
      <c r="C47" s="19" t="e">
        <f>C39-C46</f>
        <v>#REF!</v>
      </c>
      <c r="D47" s="19">
        <f>D39-D46</f>
        <v>42423.55999999959</v>
      </c>
      <c r="E47" s="62"/>
      <c r="F47" s="103"/>
    </row>
    <row r="48" spans="2:6" s="11" customFormat="1" ht="21" thickTop="1">
      <c r="B48" s="67"/>
      <c r="C48" s="20"/>
      <c r="D48" s="20"/>
      <c r="E48" s="63"/>
      <c r="F48" s="103"/>
    </row>
    <row r="49" spans="1:6" ht="22.5">
      <c r="A49" s="2" t="s">
        <v>1</v>
      </c>
      <c r="B49" s="8"/>
      <c r="C49" s="55" t="s">
        <v>86</v>
      </c>
      <c r="D49" s="55" t="str">
        <f>+D2</f>
        <v>2020.</v>
      </c>
      <c r="E49" s="56" t="s">
        <v>76</v>
      </c>
      <c r="F49" s="103"/>
    </row>
    <row r="50" spans="1:6" s="24" customFormat="1" ht="16.5" thickBot="1">
      <c r="A50" s="6" t="s">
        <v>3</v>
      </c>
      <c r="B50" s="22" t="s">
        <v>4</v>
      </c>
      <c r="C50" s="23">
        <v>1425336.99</v>
      </c>
      <c r="D50" s="97">
        <v>1773786.54</v>
      </c>
      <c r="E50" s="58">
        <f>D50/C50*100</f>
        <v>124.44681871337669</v>
      </c>
      <c r="F50" s="103"/>
    </row>
    <row r="51" spans="1:6" s="24" customFormat="1" ht="17.25" thickBot="1" thickTop="1">
      <c r="A51" s="6" t="s">
        <v>38</v>
      </c>
      <c r="B51" s="22" t="s">
        <v>44</v>
      </c>
      <c r="C51" s="23">
        <v>36768.63</v>
      </c>
      <c r="D51" s="97">
        <v>79648.25</v>
      </c>
      <c r="E51" s="58">
        <f>D51/C51*100</f>
        <v>216.62011883499605</v>
      </c>
      <c r="F51" s="103"/>
    </row>
    <row r="52" spans="1:6" s="24" customFormat="1" ht="17.25" thickBot="1" thickTop="1">
      <c r="A52" s="6" t="s">
        <v>5</v>
      </c>
      <c r="B52" s="22" t="s">
        <v>95</v>
      </c>
      <c r="C52" s="23">
        <v>247047.59</v>
      </c>
      <c r="D52" s="23">
        <v>292674.83</v>
      </c>
      <c r="E52" s="58">
        <f>D52/C52*100</f>
        <v>118.46900833964824</v>
      </c>
      <c r="F52" s="103"/>
    </row>
    <row r="53" spans="1:6" s="11" customFormat="1" ht="20.25" thickBot="1" thickTop="1">
      <c r="A53" s="34"/>
      <c r="B53" s="10">
        <v>31</v>
      </c>
      <c r="C53" s="35">
        <f>C50+C51+C52</f>
        <v>1709153.21</v>
      </c>
      <c r="D53" s="35">
        <f>D50+D51+D52</f>
        <v>2146109.62</v>
      </c>
      <c r="E53" s="58">
        <f>D53/C53*100</f>
        <v>125.56566652090835</v>
      </c>
      <c r="F53" s="105">
        <f>+D53-D13</f>
        <v>-10500</v>
      </c>
    </row>
    <row r="54" spans="1:6" ht="3" customHeight="1" thickTop="1">
      <c r="A54" s="6"/>
      <c r="B54" s="7"/>
      <c r="C54" s="14"/>
      <c r="D54" s="14"/>
      <c r="E54" s="57"/>
      <c r="F54" s="103"/>
    </row>
    <row r="55" spans="1:6" s="24" customFormat="1" ht="15.75">
      <c r="A55" s="6" t="s">
        <v>6</v>
      </c>
      <c r="B55" s="22" t="s">
        <v>49</v>
      </c>
      <c r="C55" s="25">
        <v>14031.33</v>
      </c>
      <c r="D55" s="25">
        <v>1162.23</v>
      </c>
      <c r="E55" s="59"/>
      <c r="F55" s="103"/>
    </row>
    <row r="56" spans="1:6" s="24" customFormat="1" ht="15.75">
      <c r="A56" s="6" t="s">
        <v>7</v>
      </c>
      <c r="B56" s="22" t="s">
        <v>8</v>
      </c>
      <c r="C56" s="25">
        <v>42885.1</v>
      </c>
      <c r="D56" s="25">
        <v>40710.78</v>
      </c>
      <c r="E56" s="59"/>
      <c r="F56" s="103"/>
    </row>
    <row r="57" spans="1:6" s="24" customFormat="1" ht="15.75">
      <c r="A57" s="6" t="s">
        <v>9</v>
      </c>
      <c r="B57" s="22" t="s">
        <v>10</v>
      </c>
      <c r="C57" s="25">
        <v>810</v>
      </c>
      <c r="D57" s="25">
        <v>2780</v>
      </c>
      <c r="E57" s="59"/>
      <c r="F57" s="103"/>
    </row>
    <row r="58" spans="1:6" s="24" customFormat="1" ht="15.75">
      <c r="A58" s="6" t="s">
        <v>84</v>
      </c>
      <c r="B58" s="22" t="s">
        <v>85</v>
      </c>
      <c r="C58" s="25">
        <v>468</v>
      </c>
      <c r="D58" s="25">
        <v>268</v>
      </c>
      <c r="E58" s="59"/>
      <c r="F58" s="103"/>
    </row>
    <row r="59" spans="1:6" s="11" customFormat="1" ht="19.5" thickBot="1">
      <c r="A59" s="34"/>
      <c r="B59" s="10" t="s">
        <v>11</v>
      </c>
      <c r="C59" s="35">
        <f>SUM(C55:C58)</f>
        <v>58194.43</v>
      </c>
      <c r="D59" s="35">
        <f>SUM(D55:D58)</f>
        <v>44921.01</v>
      </c>
      <c r="E59" s="65">
        <f>D59/C59*100</f>
        <v>77.19125352718464</v>
      </c>
      <c r="F59" s="103"/>
    </row>
    <row r="60" spans="1:6" s="29" customFormat="1" ht="4.5" customHeight="1" thickTop="1">
      <c r="A60" s="26"/>
      <c r="B60" s="27"/>
      <c r="C60" s="28"/>
      <c r="D60" s="28"/>
      <c r="E60" s="57"/>
      <c r="F60" s="103"/>
    </row>
    <row r="61" spans="1:6" s="29" customFormat="1" ht="15.75">
      <c r="A61" s="30" t="s">
        <v>12</v>
      </c>
      <c r="B61" s="31" t="s">
        <v>13</v>
      </c>
      <c r="C61" s="32">
        <v>14275.14</v>
      </c>
      <c r="D61" s="32">
        <f>6023.42+6900.05</f>
        <v>12923.470000000001</v>
      </c>
      <c r="E61" s="59"/>
      <c r="F61" s="103">
        <f>SUM(D61:D66)</f>
        <v>40733.73</v>
      </c>
    </row>
    <row r="62" spans="1:6" s="29" customFormat="1" ht="15.75">
      <c r="A62" s="30"/>
      <c r="B62" s="31" t="s">
        <v>45</v>
      </c>
      <c r="C62" s="32">
        <v>4172.38</v>
      </c>
      <c r="D62" s="98">
        <v>1411</v>
      </c>
      <c r="E62" s="59"/>
      <c r="F62" s="103"/>
    </row>
    <row r="63" spans="1:6" s="29" customFormat="1" ht="15.75">
      <c r="A63" s="30"/>
      <c r="B63" s="31" t="s">
        <v>14</v>
      </c>
      <c r="C63" s="32">
        <v>7677.21</v>
      </c>
      <c r="D63" s="32">
        <v>6377.5</v>
      </c>
      <c r="E63" s="59"/>
      <c r="F63" s="103"/>
    </row>
    <row r="64" spans="1:6" s="29" customFormat="1" ht="15.75">
      <c r="A64" s="30"/>
      <c r="B64" s="31" t="s">
        <v>46</v>
      </c>
      <c r="C64" s="32">
        <v>3293.25</v>
      </c>
      <c r="D64" s="32">
        <v>7708.23</v>
      </c>
      <c r="E64" s="59"/>
      <c r="F64" s="103"/>
    </row>
    <row r="65" spans="1:6" s="29" customFormat="1" ht="15.75" customHeight="1">
      <c r="A65" s="30"/>
      <c r="B65" s="31" t="s">
        <v>36</v>
      </c>
      <c r="C65" s="32">
        <v>3521.04</v>
      </c>
      <c r="D65" s="32">
        <v>727.5</v>
      </c>
      <c r="E65" s="59"/>
      <c r="F65" s="103"/>
    </row>
    <row r="66" spans="1:6" s="29" customFormat="1" ht="15.75">
      <c r="A66" s="30"/>
      <c r="B66" s="31" t="s">
        <v>51</v>
      </c>
      <c r="C66" s="32">
        <v>9763.23</v>
      </c>
      <c r="D66" s="32">
        <v>11586.03</v>
      </c>
      <c r="E66" s="59"/>
      <c r="F66" s="103"/>
    </row>
    <row r="67" spans="1:6" s="29" customFormat="1" ht="15.75">
      <c r="A67" s="30"/>
      <c r="B67" s="31" t="s">
        <v>54</v>
      </c>
      <c r="C67" s="32">
        <v>940</v>
      </c>
      <c r="D67" s="32">
        <v>766.5</v>
      </c>
      <c r="E67" s="59"/>
      <c r="F67" s="103"/>
    </row>
    <row r="68" spans="1:6" s="29" customFormat="1" ht="15.75">
      <c r="A68" s="30" t="s">
        <v>15</v>
      </c>
      <c r="B68" s="31" t="s">
        <v>16</v>
      </c>
      <c r="C68" s="32">
        <v>31276.9</v>
      </c>
      <c r="D68" s="32">
        <v>23919.6</v>
      </c>
      <c r="E68" s="59"/>
      <c r="F68" s="103"/>
    </row>
    <row r="69" spans="1:6" s="29" customFormat="1" ht="15.75">
      <c r="A69" s="30"/>
      <c r="B69" s="31" t="s">
        <v>17</v>
      </c>
      <c r="C69" s="32">
        <v>61848.99</v>
      </c>
      <c r="D69" s="32">
        <v>76976.25</v>
      </c>
      <c r="E69" s="59"/>
      <c r="F69" s="103"/>
    </row>
    <row r="70" spans="1:6" s="29" customFormat="1" ht="15.75" customHeight="1" hidden="1">
      <c r="A70" s="30"/>
      <c r="B70" s="96" t="s">
        <v>94</v>
      </c>
      <c r="C70" s="32">
        <v>0</v>
      </c>
      <c r="D70" s="32"/>
      <c r="E70" s="59"/>
      <c r="F70" s="103"/>
    </row>
    <row r="71" spans="1:6" s="29" customFormat="1" ht="15.75">
      <c r="A71" s="30" t="s">
        <v>52</v>
      </c>
      <c r="B71" s="31" t="s">
        <v>53</v>
      </c>
      <c r="C71" s="32">
        <v>5215.82</v>
      </c>
      <c r="D71" s="32">
        <v>4666.31</v>
      </c>
      <c r="E71" s="59"/>
      <c r="F71" s="103"/>
    </row>
    <row r="72" spans="1:6" s="29" customFormat="1" ht="15.75">
      <c r="A72" s="30" t="s">
        <v>69</v>
      </c>
      <c r="B72" s="31" t="s">
        <v>70</v>
      </c>
      <c r="C72" s="32">
        <v>3576.24</v>
      </c>
      <c r="D72" s="32">
        <v>16403.32</v>
      </c>
      <c r="E72" s="59"/>
      <c r="F72" s="103"/>
    </row>
    <row r="73" spans="1:6" s="29" customFormat="1" ht="15.75" hidden="1">
      <c r="A73" s="30" t="s">
        <v>64</v>
      </c>
      <c r="B73" s="31" t="s">
        <v>65</v>
      </c>
      <c r="C73" s="32">
        <v>0</v>
      </c>
      <c r="D73" s="32"/>
      <c r="E73" s="59"/>
      <c r="F73" s="103"/>
    </row>
    <row r="74" spans="1:6" s="11" customFormat="1" ht="19.5" thickBot="1">
      <c r="A74" s="34"/>
      <c r="B74" s="10" t="s">
        <v>18</v>
      </c>
      <c r="C74" s="35">
        <f>SUM(C61:C73)</f>
        <v>145560.19999999998</v>
      </c>
      <c r="D74" s="35">
        <f>SUM(D61:D73)</f>
        <v>163465.71000000002</v>
      </c>
      <c r="E74" s="65">
        <f>D74/C74*100</f>
        <v>112.30110291137278</v>
      </c>
      <c r="F74" s="103"/>
    </row>
    <row r="75" spans="1:6" ht="4.5" customHeight="1" thickTop="1">
      <c r="A75" s="6"/>
      <c r="B75" s="7"/>
      <c r="C75" s="14"/>
      <c r="D75" s="14"/>
      <c r="E75" s="57"/>
      <c r="F75" s="103"/>
    </row>
    <row r="76" spans="1:6" s="24" customFormat="1" ht="15.75">
      <c r="A76" s="6" t="s">
        <v>19</v>
      </c>
      <c r="B76" s="22" t="s">
        <v>20</v>
      </c>
      <c r="C76" s="25">
        <v>2841.94</v>
      </c>
      <c r="D76" s="25">
        <f>1112.43</f>
        <v>1112.43</v>
      </c>
      <c r="E76" s="59"/>
      <c r="F76" s="103"/>
    </row>
    <row r="77" spans="1:6" s="24" customFormat="1" ht="15.75">
      <c r="A77" s="6"/>
      <c r="B77" s="22" t="s">
        <v>66</v>
      </c>
      <c r="C77" s="25">
        <v>2098.08</v>
      </c>
      <c r="D77" s="25">
        <v>2023.27</v>
      </c>
      <c r="E77" s="59"/>
      <c r="F77" s="103"/>
    </row>
    <row r="78" spans="1:6" s="24" customFormat="1" ht="15.75">
      <c r="A78" s="6"/>
      <c r="B78" s="22" t="s">
        <v>21</v>
      </c>
      <c r="C78" s="25">
        <v>0</v>
      </c>
      <c r="D78" s="25">
        <v>1304.78</v>
      </c>
      <c r="E78" s="59"/>
      <c r="F78" s="103"/>
    </row>
    <row r="79" spans="1:6" s="24" customFormat="1" ht="15.75">
      <c r="A79" s="6"/>
      <c r="B79" s="22" t="s">
        <v>123</v>
      </c>
      <c r="C79" s="25">
        <v>1928.93</v>
      </c>
      <c r="D79" s="25">
        <v>403.58</v>
      </c>
      <c r="E79" s="59"/>
      <c r="F79" s="103"/>
    </row>
    <row r="80" spans="1:6" s="24" customFormat="1" ht="15.75">
      <c r="A80" s="6" t="s">
        <v>22</v>
      </c>
      <c r="B80" s="22" t="s">
        <v>23</v>
      </c>
      <c r="C80" s="25">
        <v>20978.69</v>
      </c>
      <c r="D80" s="25">
        <v>40578.23</v>
      </c>
      <c r="E80" s="59"/>
      <c r="F80" s="103"/>
    </row>
    <row r="81" spans="1:6" s="24" customFormat="1" ht="15.75">
      <c r="A81" s="6" t="s">
        <v>71</v>
      </c>
      <c r="B81" s="22" t="s">
        <v>72</v>
      </c>
      <c r="C81" s="25">
        <v>2039.25</v>
      </c>
      <c r="D81" s="25">
        <v>875</v>
      </c>
      <c r="E81" s="59"/>
      <c r="F81" s="103"/>
    </row>
    <row r="82" spans="1:6" s="24" customFormat="1" ht="15.75">
      <c r="A82" s="6" t="s">
        <v>24</v>
      </c>
      <c r="B82" s="22" t="s">
        <v>25</v>
      </c>
      <c r="C82" s="25">
        <f>1724.52+2100</f>
        <v>3824.52</v>
      </c>
      <c r="D82" s="25">
        <v>2128.98</v>
      </c>
      <c r="E82" s="59"/>
      <c r="F82" s="103"/>
    </row>
    <row r="83" spans="1:6" s="24" customFormat="1" ht="15.75">
      <c r="A83" s="6"/>
      <c r="B83" s="22" t="s">
        <v>91</v>
      </c>
      <c r="C83" s="25">
        <v>0</v>
      </c>
      <c r="D83" s="25">
        <v>1469.25</v>
      </c>
      <c r="E83" s="59"/>
      <c r="F83" s="103"/>
    </row>
    <row r="84" spans="1:6" s="24" customFormat="1" ht="15.75">
      <c r="A84" s="6"/>
      <c r="B84" s="22" t="s">
        <v>26</v>
      </c>
      <c r="C84" s="25">
        <v>9407.53</v>
      </c>
      <c r="D84" s="25">
        <v>4393.56</v>
      </c>
      <c r="E84" s="59"/>
      <c r="F84" s="103"/>
    </row>
    <row r="85" spans="1:6" s="24" customFormat="1" ht="15.75" hidden="1">
      <c r="A85" s="6"/>
      <c r="B85" s="22" t="s">
        <v>92</v>
      </c>
      <c r="C85" s="25">
        <v>0</v>
      </c>
      <c r="D85" s="25"/>
      <c r="E85" s="59"/>
      <c r="F85" s="103"/>
    </row>
    <row r="86" spans="1:6" s="24" customFormat="1" ht="15.75">
      <c r="A86" s="6"/>
      <c r="B86" s="22" t="s">
        <v>82</v>
      </c>
      <c r="C86" s="25">
        <v>2940</v>
      </c>
      <c r="D86" s="25">
        <v>2940</v>
      </c>
      <c r="E86" s="59"/>
      <c r="F86" s="103"/>
    </row>
    <row r="87" spans="1:6" s="24" customFormat="1" ht="15.75">
      <c r="A87" s="6"/>
      <c r="B87" s="22" t="s">
        <v>93</v>
      </c>
      <c r="C87" s="25">
        <f>299.68+317.11</f>
        <v>616.79</v>
      </c>
      <c r="D87" s="25">
        <v>384.33</v>
      </c>
      <c r="E87" s="59"/>
      <c r="F87" s="103"/>
    </row>
    <row r="88" spans="1:6" s="24" customFormat="1" ht="15.75" hidden="1">
      <c r="A88" s="6" t="s">
        <v>27</v>
      </c>
      <c r="B88" s="22" t="s">
        <v>77</v>
      </c>
      <c r="C88" s="25">
        <v>11475</v>
      </c>
      <c r="D88" s="25">
        <v>0</v>
      </c>
      <c r="E88" s="59"/>
      <c r="F88" s="103"/>
    </row>
    <row r="89" spans="1:6" s="24" customFormat="1" ht="15.75">
      <c r="A89" s="6" t="s">
        <v>28</v>
      </c>
      <c r="B89" s="22" t="s">
        <v>29</v>
      </c>
      <c r="C89" s="25">
        <v>1980</v>
      </c>
      <c r="D89" s="25">
        <v>320</v>
      </c>
      <c r="E89" s="59"/>
      <c r="F89" s="103"/>
    </row>
    <row r="90" spans="1:6" s="24" customFormat="1" ht="15.75">
      <c r="A90" s="6" t="s">
        <v>41</v>
      </c>
      <c r="B90" s="33" t="s">
        <v>83</v>
      </c>
      <c r="C90" s="25">
        <v>66634.59</v>
      </c>
      <c r="D90" s="25">
        <v>19451.52</v>
      </c>
      <c r="E90" s="59"/>
      <c r="F90" s="103"/>
    </row>
    <row r="91" spans="1:6" s="24" customFormat="1" ht="15.75">
      <c r="A91" s="6" t="s">
        <v>30</v>
      </c>
      <c r="B91" s="22" t="s">
        <v>39</v>
      </c>
      <c r="C91" s="25">
        <v>5851.68</v>
      </c>
      <c r="D91" s="25">
        <v>4075</v>
      </c>
      <c r="E91" s="59"/>
      <c r="F91" s="103"/>
    </row>
    <row r="92" spans="1:6" s="24" customFormat="1" ht="15.75">
      <c r="A92" s="6" t="s">
        <v>31</v>
      </c>
      <c r="B92" s="22" t="s">
        <v>106</v>
      </c>
      <c r="C92" s="25">
        <v>4945</v>
      </c>
      <c r="D92" s="25">
        <v>16863.81</v>
      </c>
      <c r="E92" s="59"/>
      <c r="F92" s="103"/>
    </row>
    <row r="93" spans="1:6" s="11" customFormat="1" ht="19.5" thickBot="1">
      <c r="A93" s="34"/>
      <c r="B93" s="10" t="s">
        <v>32</v>
      </c>
      <c r="C93" s="35">
        <f>SUM(C76:C92)</f>
        <v>137562</v>
      </c>
      <c r="D93" s="35">
        <f>SUM(D76:D92)</f>
        <v>98323.74</v>
      </c>
      <c r="E93" s="65">
        <f>D93/C93*100</f>
        <v>71.47594539189602</v>
      </c>
      <c r="F93" s="103"/>
    </row>
    <row r="94" spans="1:6" ht="3.75" customHeight="1" thickTop="1">
      <c r="A94" s="6"/>
      <c r="B94" s="7"/>
      <c r="C94" s="14"/>
      <c r="D94" s="14"/>
      <c r="E94" s="59"/>
      <c r="F94" s="103"/>
    </row>
    <row r="95" spans="1:6" s="24" customFormat="1" ht="19.5" thickBot="1">
      <c r="A95" s="6" t="s">
        <v>67</v>
      </c>
      <c r="B95" s="22" t="s">
        <v>107</v>
      </c>
      <c r="C95" s="35">
        <v>4780.32</v>
      </c>
      <c r="D95" s="25">
        <v>886.7</v>
      </c>
      <c r="E95" s="65">
        <f>D95/C95*100</f>
        <v>18.54896743314255</v>
      </c>
      <c r="F95" s="103"/>
    </row>
    <row r="96" spans="1:6" s="24" customFormat="1" ht="20.25" thickBot="1" thickTop="1">
      <c r="A96" s="6"/>
      <c r="B96" s="22" t="s">
        <v>108</v>
      </c>
      <c r="C96" s="35">
        <v>4780.32</v>
      </c>
      <c r="D96" s="25">
        <v>4889.15</v>
      </c>
      <c r="E96" s="59"/>
      <c r="F96" s="103"/>
    </row>
    <row r="97" spans="1:6" s="11" customFormat="1" ht="20.25" thickBot="1" thickTop="1">
      <c r="A97" s="34"/>
      <c r="B97" s="10" t="s">
        <v>32</v>
      </c>
      <c r="C97" s="35">
        <f>SUM(C80:C96)</f>
        <v>277815.69</v>
      </c>
      <c r="D97" s="35">
        <f>SUM(D95:D96)</f>
        <v>5775.849999999999</v>
      </c>
      <c r="E97" s="65">
        <f>D97/C97*100</f>
        <v>2.0790222467276775</v>
      </c>
      <c r="F97" s="103"/>
    </row>
    <row r="98" spans="1:6" ht="3.75" customHeight="1" thickTop="1">
      <c r="A98" s="6"/>
      <c r="B98" s="7"/>
      <c r="C98" s="14"/>
      <c r="D98" s="14"/>
      <c r="E98" s="59"/>
      <c r="F98" s="103"/>
    </row>
    <row r="99" spans="1:6" s="24" customFormat="1" ht="15.75">
      <c r="A99" s="6" t="s">
        <v>73</v>
      </c>
      <c r="B99" s="22" t="s">
        <v>74</v>
      </c>
      <c r="C99" s="25">
        <v>2366.15</v>
      </c>
      <c r="D99" s="25">
        <v>3174</v>
      </c>
      <c r="E99" s="59"/>
      <c r="F99" s="103"/>
    </row>
    <row r="100" spans="1:6" s="24" customFormat="1" ht="15.75" hidden="1">
      <c r="A100" s="6" t="s">
        <v>42</v>
      </c>
      <c r="B100" s="22" t="s">
        <v>43</v>
      </c>
      <c r="C100" s="25">
        <v>2547.82</v>
      </c>
      <c r="D100" s="25"/>
      <c r="E100" s="59"/>
      <c r="F100" s="103"/>
    </row>
    <row r="101" spans="1:6" s="24" customFormat="1" ht="15.75">
      <c r="A101" s="6" t="s">
        <v>78</v>
      </c>
      <c r="B101" s="22" t="s">
        <v>79</v>
      </c>
      <c r="C101" s="25">
        <f>5530.72+250</f>
        <v>5780.72</v>
      </c>
      <c r="D101" s="25">
        <v>1280</v>
      </c>
      <c r="E101" s="59"/>
      <c r="F101" s="103"/>
    </row>
    <row r="102" spans="1:6" s="24" customFormat="1" ht="15.75">
      <c r="A102" s="6" t="s">
        <v>50</v>
      </c>
      <c r="B102" s="22" t="s">
        <v>110</v>
      </c>
      <c r="C102" s="25">
        <v>0</v>
      </c>
      <c r="D102" s="25">
        <v>4512.15</v>
      </c>
      <c r="E102" s="59"/>
      <c r="F102" s="103"/>
    </row>
    <row r="103" spans="1:6" ht="19.5" thickBot="1">
      <c r="A103" s="34"/>
      <c r="B103" s="10" t="s">
        <v>33</v>
      </c>
      <c r="C103" s="35">
        <f>SUM(C99:C102)</f>
        <v>10694.69</v>
      </c>
      <c r="D103" s="35">
        <f>SUM(D99:D102)</f>
        <v>8966.15</v>
      </c>
      <c r="E103" s="65">
        <f>D103/C103*100</f>
        <v>83.83739968152419</v>
      </c>
      <c r="F103" s="106"/>
    </row>
    <row r="104" spans="1:6" ht="3" customHeight="1" thickTop="1">
      <c r="A104" s="1"/>
      <c r="B104" s="7"/>
      <c r="C104" s="14"/>
      <c r="D104" s="14"/>
      <c r="E104" s="57"/>
      <c r="F104" s="103"/>
    </row>
    <row r="105" spans="1:6" s="24" customFormat="1" ht="15.75">
      <c r="A105" s="6" t="s">
        <v>57</v>
      </c>
      <c r="B105" s="22" t="s">
        <v>34</v>
      </c>
      <c r="C105" s="25">
        <v>1252.86</v>
      </c>
      <c r="D105" s="25">
        <v>1163.89</v>
      </c>
      <c r="E105" s="59">
        <f>D105/C105*100</f>
        <v>92.89864789361941</v>
      </c>
      <c r="F105" s="103"/>
    </row>
    <row r="106" spans="1:6" s="24" customFormat="1" ht="15.75" hidden="1">
      <c r="A106" s="6" t="s">
        <v>87</v>
      </c>
      <c r="B106" s="22" t="s">
        <v>88</v>
      </c>
      <c r="C106" s="25">
        <v>721.59</v>
      </c>
      <c r="D106" s="25">
        <v>0</v>
      </c>
      <c r="E106" s="59">
        <f>D106/C106*100</f>
        <v>0</v>
      </c>
      <c r="F106" s="103"/>
    </row>
    <row r="107" spans="1:6" s="24" customFormat="1" ht="15.75" hidden="1">
      <c r="A107" s="6" t="s">
        <v>35</v>
      </c>
      <c r="B107" s="22" t="s">
        <v>40</v>
      </c>
      <c r="C107" s="25">
        <v>2.26</v>
      </c>
      <c r="D107" s="25"/>
      <c r="E107" s="59">
        <f>D107/C107*100</f>
        <v>0</v>
      </c>
      <c r="F107" s="103"/>
    </row>
    <row r="108" spans="1:6" s="11" customFormat="1" ht="19.5" thickBot="1">
      <c r="A108" s="34"/>
      <c r="B108" s="10">
        <v>34</v>
      </c>
      <c r="C108" s="35">
        <f>SUM(C105:C107)</f>
        <v>1976.7099999999998</v>
      </c>
      <c r="D108" s="35">
        <f>SUM(D105:D107)</f>
        <v>1163.89</v>
      </c>
      <c r="E108" s="65">
        <f>D108/C108*100</f>
        <v>58.880159456875326</v>
      </c>
      <c r="F108" s="103"/>
    </row>
    <row r="109" spans="1:6" ht="3.75" customHeight="1" thickTop="1">
      <c r="A109" s="6"/>
      <c r="B109" s="9"/>
      <c r="C109" s="21"/>
      <c r="D109" s="21"/>
      <c r="E109" s="57"/>
      <c r="F109" s="103"/>
    </row>
    <row r="110" spans="1:6" s="24" customFormat="1" ht="19.5" hidden="1" thickBot="1">
      <c r="A110" s="6" t="s">
        <v>80</v>
      </c>
      <c r="B110" s="22" t="s">
        <v>81</v>
      </c>
      <c r="C110" s="35">
        <v>0</v>
      </c>
      <c r="D110" s="35">
        <v>0</v>
      </c>
      <c r="E110" s="65" t="e">
        <f>D110/C110*100</f>
        <v>#DIV/0!</v>
      </c>
      <c r="F110" s="103"/>
    </row>
    <row r="111" spans="1:6" s="24" customFormat="1" ht="8.25" customHeight="1" hidden="1" thickBot="1" thickTop="1">
      <c r="A111" s="6"/>
      <c r="B111" s="22"/>
      <c r="C111" s="35"/>
      <c r="D111" s="35"/>
      <c r="E111" s="65" t="e">
        <f>D111/C111*100</f>
        <v>#DIV/0!</v>
      </c>
      <c r="F111" s="103"/>
    </row>
    <row r="112" spans="1:6" ht="19.5" thickBot="1">
      <c r="A112" s="6" t="s">
        <v>119</v>
      </c>
      <c r="B112" s="7" t="s">
        <v>132</v>
      </c>
      <c r="C112" s="35">
        <v>48939.77</v>
      </c>
      <c r="D112" s="35">
        <v>31173.66</v>
      </c>
      <c r="E112" s="65">
        <f>D112/C112*100</f>
        <v>63.69801084067211</v>
      </c>
      <c r="F112" s="103"/>
    </row>
    <row r="113" spans="1:6" ht="6" customHeight="1" thickTop="1">
      <c r="A113" s="6"/>
      <c r="B113" s="9"/>
      <c r="C113" s="21"/>
      <c r="D113" s="21"/>
      <c r="E113" s="57"/>
      <c r="F113" s="103"/>
    </row>
    <row r="114" spans="1:6" s="11" customFormat="1" ht="20.25" thickBot="1">
      <c r="A114" s="34"/>
      <c r="B114" s="46" t="s">
        <v>55</v>
      </c>
      <c r="C114" s="41">
        <f>C103+C93+C74+C59+C53+C108+C95+C110</f>
        <v>2067921.56</v>
      </c>
      <c r="D114" s="41">
        <f>D103+D93+D74+D59+D53+D108+D97+D110</f>
        <v>2468725.97</v>
      </c>
      <c r="E114" s="65">
        <f>D114/C114*100</f>
        <v>119.38199290305771</v>
      </c>
      <c r="F114" s="103"/>
    </row>
    <row r="115" spans="1:6" s="38" customFormat="1" ht="24.75" thickBot="1" thickTop="1">
      <c r="A115" s="36"/>
      <c r="B115" s="37" t="s">
        <v>59</v>
      </c>
      <c r="C115" s="19">
        <f>SUM(C112:C114)</f>
        <v>2116861.33</v>
      </c>
      <c r="D115" s="19">
        <f>SUM(D112:D114)</f>
        <v>2499899.6300000004</v>
      </c>
      <c r="E115" s="58">
        <f>D115/C115*100</f>
        <v>118.09463352991574</v>
      </c>
      <c r="F115" s="103"/>
    </row>
    <row r="116" spans="1:6" s="38" customFormat="1" ht="24.75" thickBot="1" thickTop="1">
      <c r="A116" s="39"/>
      <c r="B116" s="44" t="s">
        <v>58</v>
      </c>
      <c r="C116" s="19" t="e">
        <f>C39</f>
        <v>#REF!</v>
      </c>
      <c r="D116" s="19">
        <f>D39</f>
        <v>2542323.19</v>
      </c>
      <c r="E116" s="58" t="e">
        <f>D116/C116*100</f>
        <v>#REF!</v>
      </c>
      <c r="F116" s="103"/>
    </row>
    <row r="117" spans="1:6" s="50" customFormat="1" ht="21.75" thickBot="1" thickTop="1">
      <c r="A117" s="49"/>
      <c r="B117" s="95" t="str">
        <f>+B47</f>
        <v>VIŠAK</v>
      </c>
      <c r="C117" s="51" t="e">
        <f>C116-C115</f>
        <v>#REF!</v>
      </c>
      <c r="D117" s="51">
        <f>D116-D115</f>
        <v>42423.55999999959</v>
      </c>
      <c r="E117" s="58"/>
      <c r="F117" s="107"/>
    </row>
    <row r="118" spans="3:6" ht="16.5" thickTop="1">
      <c r="C118" s="17"/>
      <c r="D118" s="17"/>
      <c r="F118" s="103"/>
    </row>
    <row r="119" spans="3:6" ht="15.75">
      <c r="C119" s="17" t="s">
        <v>60</v>
      </c>
      <c r="D119" s="17" t="s">
        <v>60</v>
      </c>
      <c r="F119" s="103"/>
    </row>
    <row r="120" spans="3:6" ht="15.75">
      <c r="C120" s="17"/>
      <c r="D120" s="17"/>
      <c r="F120" s="103"/>
    </row>
    <row r="121" spans="3:6" ht="15.75">
      <c r="C121" s="17"/>
      <c r="D121" s="17"/>
      <c r="F121" s="103"/>
    </row>
  </sheetData>
  <sheetProtection/>
  <mergeCells count="1">
    <mergeCell ref="A1:E1"/>
  </mergeCells>
  <printOptions/>
  <pageMargins left="0.54" right="0.1968503937007874" top="0.44" bottom="0.23" header="0.17" footer="0.18"/>
  <pageSetup fitToHeight="2" fitToWidth="2" horizontalDpi="600" verticalDpi="600" orientation="portrait" paperSize="9" scale="75" r:id="rId1"/>
  <rowBreaks count="4" manualBreakCount="4">
    <brk id="48" max="255" man="1"/>
    <brk id="137" max="65535" man="1"/>
    <brk id="160" max="65535" man="1"/>
    <brk id="18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0">
      <selection activeCell="A29" sqref="A29:D29"/>
    </sheetView>
  </sheetViews>
  <sheetFormatPr defaultColWidth="8.796875" defaultRowHeight="15"/>
  <cols>
    <col min="1" max="1" width="23.69921875" style="80" customWidth="1"/>
    <col min="2" max="2" width="14.09765625" style="80" customWidth="1"/>
    <col min="3" max="3" width="18.59765625" style="80" customWidth="1"/>
    <col min="4" max="4" width="19.59765625" style="88" customWidth="1"/>
    <col min="5" max="5" width="25.09765625" style="80" customWidth="1"/>
    <col min="6" max="16384" width="8.69921875" style="80" customWidth="1"/>
  </cols>
  <sheetData>
    <row r="1" spans="1:5" ht="42" customHeight="1">
      <c r="A1" s="117" t="s">
        <v>89</v>
      </c>
      <c r="B1" s="117"/>
      <c r="C1" s="117"/>
      <c r="D1" s="117"/>
      <c r="E1" s="79"/>
    </row>
    <row r="2" spans="1:5" ht="29.25" customHeight="1">
      <c r="A2" s="118" t="s">
        <v>134</v>
      </c>
      <c r="B2" s="118"/>
      <c r="C2" s="118"/>
      <c r="D2" s="118"/>
      <c r="E2" s="81"/>
    </row>
    <row r="3" spans="1:5" ht="6.75" customHeight="1">
      <c r="A3" s="75"/>
      <c r="B3" s="75"/>
      <c r="C3" s="75"/>
      <c r="D3" s="82"/>
      <c r="E3" s="81"/>
    </row>
    <row r="4" spans="1:5" ht="21" customHeight="1">
      <c r="A4" s="116" t="s">
        <v>135</v>
      </c>
      <c r="B4" s="116"/>
      <c r="C4" s="72"/>
      <c r="D4" s="108">
        <f>+'PRIHODI I RASHODI'!D39</f>
        <v>2542323.19</v>
      </c>
      <c r="E4" s="84"/>
    </row>
    <row r="5" spans="1:5" ht="21" customHeight="1">
      <c r="A5" s="119" t="s">
        <v>136</v>
      </c>
      <c r="B5" s="119"/>
      <c r="C5" s="73"/>
      <c r="D5" s="109">
        <f>+'PRIHODI I RASHODI'!D115</f>
        <v>2499899.6300000004</v>
      </c>
      <c r="E5" s="84"/>
    </row>
    <row r="6" spans="1:5" ht="21" customHeight="1" thickBot="1">
      <c r="A6" s="86" t="s">
        <v>137</v>
      </c>
      <c r="B6" s="73" t="s">
        <v>120</v>
      </c>
      <c r="C6" s="74"/>
      <c r="D6" s="89">
        <f>+D4-D5</f>
        <v>42423.55999999959</v>
      </c>
      <c r="E6" s="84"/>
    </row>
    <row r="7" spans="1:5" ht="12.75" customHeight="1" thickTop="1">
      <c r="A7" s="75"/>
      <c r="B7" s="75"/>
      <c r="C7" s="75"/>
      <c r="D7" s="87"/>
      <c r="E7" s="84"/>
    </row>
    <row r="8" spans="3:4" ht="18.75" customHeight="1">
      <c r="C8" s="110"/>
      <c r="D8" s="83"/>
    </row>
    <row r="9" spans="1:5" ht="28.5" customHeight="1">
      <c r="A9" s="118" t="s">
        <v>138</v>
      </c>
      <c r="B9" s="118"/>
      <c r="C9" s="118"/>
      <c r="D9" s="118"/>
      <c r="E9" s="71"/>
    </row>
    <row r="10" spans="1:5" ht="15.75" customHeight="1">
      <c r="A10" s="71"/>
      <c r="B10" s="71"/>
      <c r="C10" s="71"/>
      <c r="D10" s="76"/>
      <c r="E10" s="71"/>
    </row>
    <row r="11" spans="1:5" ht="21" customHeight="1">
      <c r="A11" s="116" t="s">
        <v>124</v>
      </c>
      <c r="B11" s="116"/>
      <c r="C11" s="72"/>
      <c r="D11" s="83">
        <v>46587.66</v>
      </c>
      <c r="E11" s="84"/>
    </row>
    <row r="12" spans="1:5" ht="21" customHeight="1">
      <c r="A12" s="116" t="s">
        <v>139</v>
      </c>
      <c r="B12" s="116"/>
      <c r="C12" s="72"/>
      <c r="D12" s="85">
        <f>+D6</f>
        <v>42423.55999999959</v>
      </c>
      <c r="E12" s="84"/>
    </row>
    <row r="13" spans="1:5" ht="21" customHeight="1" thickBot="1">
      <c r="A13" s="86" t="s">
        <v>147</v>
      </c>
      <c r="B13" s="73" t="s">
        <v>120</v>
      </c>
      <c r="C13" s="74"/>
      <c r="D13" s="89">
        <f>SUM(D11:D12)</f>
        <v>89011.2199999996</v>
      </c>
      <c r="E13" s="84"/>
    </row>
    <row r="14" spans="1:5" ht="16.5" thickTop="1">
      <c r="A14" s="77"/>
      <c r="B14" s="77"/>
      <c r="C14" s="77"/>
      <c r="D14" s="78"/>
      <c r="E14" s="77"/>
    </row>
    <row r="15" spans="3:4" ht="15.75" customHeight="1" hidden="1">
      <c r="C15" s="111" t="s">
        <v>140</v>
      </c>
      <c r="D15" s="83">
        <f>10287.4-33</f>
        <v>10254.4</v>
      </c>
    </row>
    <row r="16" spans="3:4" ht="15.75" customHeight="1" hidden="1">
      <c r="C16" s="111" t="s">
        <v>141</v>
      </c>
      <c r="D16" s="85">
        <v>9347.1</v>
      </c>
    </row>
    <row r="17" spans="3:4" ht="30" customHeight="1" hidden="1" thickBot="1">
      <c r="C17" s="110" t="s">
        <v>125</v>
      </c>
      <c r="D17" s="89">
        <f>SUM(D13:D16)</f>
        <v>108612.7199999996</v>
      </c>
    </row>
    <row r="19" spans="3:4" ht="15.75">
      <c r="C19" s="112" t="s">
        <v>142</v>
      </c>
      <c r="D19" s="83">
        <v>53730</v>
      </c>
    </row>
    <row r="20" spans="3:4" ht="15.75">
      <c r="C20" s="112" t="s">
        <v>143</v>
      </c>
      <c r="D20" s="83">
        <v>385.5</v>
      </c>
    </row>
    <row r="21" spans="3:4" ht="15.75">
      <c r="C21" s="112" t="s">
        <v>144</v>
      </c>
      <c r="D21" s="83">
        <v>7783.47</v>
      </c>
    </row>
    <row r="22" spans="3:4" ht="15.75">
      <c r="C22" s="112" t="s">
        <v>145</v>
      </c>
      <c r="D22" s="83">
        <v>27112.25</v>
      </c>
    </row>
    <row r="23" spans="3:4" ht="15.75" hidden="1">
      <c r="C23" s="112" t="s">
        <v>146</v>
      </c>
      <c r="D23" s="83">
        <v>9347.1</v>
      </c>
    </row>
    <row r="26" spans="1:4" ht="18">
      <c r="A26" s="117" t="s">
        <v>148</v>
      </c>
      <c r="B26" s="117"/>
      <c r="C26" s="117"/>
      <c r="D26" s="117"/>
    </row>
    <row r="28" spans="1:4" s="113" customFormat="1" ht="51.75" customHeight="1">
      <c r="A28" s="120" t="s">
        <v>153</v>
      </c>
      <c r="B28" s="120"/>
      <c r="C28" s="120"/>
      <c r="D28" s="120"/>
    </row>
    <row r="29" spans="1:4" s="113" customFormat="1" ht="51" customHeight="1">
      <c r="A29" s="120" t="s">
        <v>149</v>
      </c>
      <c r="B29" s="120"/>
      <c r="C29" s="120"/>
      <c r="D29" s="120"/>
    </row>
    <row r="30" spans="1:4" s="113" customFormat="1" ht="32.25" customHeight="1">
      <c r="A30" s="120" t="s">
        <v>150</v>
      </c>
      <c r="B30" s="120"/>
      <c r="C30" s="120"/>
      <c r="D30" s="120"/>
    </row>
    <row r="31" spans="1:4" s="113" customFormat="1" ht="35.25" customHeight="1">
      <c r="A31" s="120" t="s">
        <v>151</v>
      </c>
      <c r="B31" s="120"/>
      <c r="C31" s="120"/>
      <c r="D31" s="120"/>
    </row>
    <row r="32" spans="1:4" s="113" customFormat="1" ht="71.25" customHeight="1">
      <c r="A32" s="120" t="s">
        <v>152</v>
      </c>
      <c r="B32" s="120"/>
      <c r="C32" s="120"/>
      <c r="D32" s="120"/>
    </row>
    <row r="33" spans="1:4" s="113" customFormat="1" ht="31.5" customHeight="1">
      <c r="A33" s="120"/>
      <c r="B33" s="120"/>
      <c r="C33" s="120"/>
      <c r="D33" s="120"/>
    </row>
    <row r="34" s="113" customFormat="1" ht="15.75">
      <c r="D34" s="114"/>
    </row>
  </sheetData>
  <sheetProtection/>
  <mergeCells count="14">
    <mergeCell ref="A33:D33"/>
    <mergeCell ref="A26:D26"/>
    <mergeCell ref="A28:D28"/>
    <mergeCell ref="A29:D29"/>
    <mergeCell ref="A30:D30"/>
    <mergeCell ref="A32:D32"/>
    <mergeCell ref="A31:D31"/>
    <mergeCell ref="A12:B12"/>
    <mergeCell ref="A1:D1"/>
    <mergeCell ref="A2:D2"/>
    <mergeCell ref="A4:B4"/>
    <mergeCell ref="A5:B5"/>
    <mergeCell ref="A9:D9"/>
    <mergeCell ref="A11:B11"/>
  </mergeCells>
  <printOptions/>
  <pageMargins left="0.74" right="0.1968503937007874" top="0.48" bottom="0.29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INDUSTRIJSKO OBRTNICKA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INDUSTRIJSKO OBRTNICKA SKOLA</dc:creator>
  <cp:keywords/>
  <dc:description/>
  <cp:lastModifiedBy>Windows User</cp:lastModifiedBy>
  <cp:lastPrinted>2020-07-08T07:37:59Z</cp:lastPrinted>
  <dcterms:created xsi:type="dcterms:W3CDTF">2003-10-08T11:04:07Z</dcterms:created>
  <dcterms:modified xsi:type="dcterms:W3CDTF">2020-07-08T11:42:29Z</dcterms:modified>
  <cp:category/>
  <cp:version/>
  <cp:contentType/>
  <cp:contentStatus/>
</cp:coreProperties>
</file>