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280" activeTab="3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DIO-prihodi'!$B$31</definedName>
    <definedName name="_GoBack" localSheetId="2">'OPĆI DIO-RASHODI'!#REF!</definedName>
    <definedName name="_xlnm.Print_Area" localSheetId="2">'OPĆI DIO-RASHODI'!$A$1:$H$89</definedName>
    <definedName name="_xlnm.Print_Area" localSheetId="3">'POSEBNI DIO'!$A$1:$J$302</definedName>
  </definedNames>
  <calcPr fullCalcOnLoad="1"/>
</workbook>
</file>

<file path=xl/sharedStrings.xml><?xml version="1.0" encoding="utf-8"?>
<sst xmlns="http://schemas.openxmlformats.org/spreadsheetml/2006/main" count="749" uniqueCount="334">
  <si>
    <t>BROJČANA OZNAKA I NAZIV</t>
  </si>
  <si>
    <t>1</t>
  </si>
  <si>
    <t xml:space="preserve">Program: </t>
  </si>
  <si>
    <t xml:space="preserve">AKTIVNOST: </t>
  </si>
  <si>
    <t>11001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</si>
  <si>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</si>
  <si>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</si>
  <si>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</si>
  <si>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</si>
  <si>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</si>
  <si>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</si>
  <si>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</si>
  <si>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</si>
  <si>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</si>
  <si>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</si>
  <si>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</si>
  <si>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</si>
  <si>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</si>
  <si>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</si>
  <si>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</si>
  <si>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</si>
  <si>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</si>
  <si>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</si>
  <si>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</si>
  <si>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</si>
  <si>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</si>
  <si>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</si>
  <si>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</si>
  <si>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</si>
  <si>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4223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</si>
  <si>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</si>
  <si>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</si>
  <si>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</si>
  <si>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</si>
  <si>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</si>
  <si>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</si>
  <si>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</si>
  <si>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</si>
  <si>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</si>
  <si>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</si>
  <si>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</si>
  <si>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</si>
  <si>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</si>
  <si>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</si>
  <si>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</si>
  <si>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</si>
  <si>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4227</t>
  </si>
  <si>
    <t>UREĐAJI, STROJEVI I OPREMA ZA OSTALE NAMJENE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</si>
  <si>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</si>
  <si>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</si>
  <si>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</si>
  <si>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</si>
  <si>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</si>
  <si>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</si>
  <si>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</si>
  <si>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</si>
  <si>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</si>
  <si>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</si>
  <si>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</si>
  <si>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</si>
  <si>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</si>
  <si>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</si>
  <si>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</si>
  <si>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</si>
  <si>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4225</t>
  </si>
  <si>
    <t>INSTRUMENTI, UREĐAJI I STROJEVI</t>
  </si>
  <si>
    <t>ČLANARINE</t>
  </si>
  <si>
    <t>3222</t>
  </si>
  <si>
    <t>MATERIJAL I SIROVINE</t>
  </si>
  <si>
    <t>ZDRAVSTVENE I VETERINARSKE USLUGE</t>
  </si>
  <si>
    <t>4222</t>
  </si>
  <si>
    <t>KOMUNIKACIJSKA OPREMA</t>
  </si>
  <si>
    <t>OPREMA ZA ODRŽAVANJE I ZAŠTITU</t>
  </si>
  <si>
    <t>424</t>
  </si>
  <si>
    <t>KNJIGE,UMJ.DJELA I OST.IZLOŽB.VRIJEDN.</t>
  </si>
  <si>
    <t>4241</t>
  </si>
  <si>
    <t>KNJIGE</t>
  </si>
  <si>
    <t>4123</t>
  </si>
  <si>
    <t>LICENCE</t>
  </si>
  <si>
    <t>3722</t>
  </si>
  <si>
    <t>MATERIJAL I SIROVINE-SREDSTVA G. POREČ</t>
  </si>
  <si>
    <t>MATERIJAL I SIROVINE-SREDSTVA O.TAR VABRIGA</t>
  </si>
  <si>
    <t>UREDSKA OPREMA I NAMJEŠTAJ - ŠETNJA DINOSAURIMA</t>
  </si>
  <si>
    <t>6 = 5/2*100</t>
  </si>
  <si>
    <t>INDEKS 1</t>
  </si>
  <si>
    <t>INDEKS 2</t>
  </si>
  <si>
    <t xml:space="preserve">Račun prihoda/
primitka </t>
  </si>
  <si>
    <t>Naziv računa</t>
  </si>
  <si>
    <t>Indeks</t>
  </si>
  <si>
    <t>6=5/2*100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</si>
  <si>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</si>
  <si>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</si>
  <si>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</si>
  <si>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</si>
  <si>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</si>
  <si>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</si>
  <si>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Pomoći iz inozemstva i od subjekata unutar općeg proračuna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</si>
  <si>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</si>
  <si>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</si>
  <si>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</si>
  <si>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</si>
  <si>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</si>
  <si>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</si>
  <si>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</si>
  <si>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</si>
  <si>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</si>
  <si>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</si>
  <si>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</si>
  <si>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</si>
  <si>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</si>
  <si>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</si>
  <si>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</si>
  <si>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</si>
  <si>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</si>
  <si>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</si>
  <si>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</si>
  <si>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</si>
  <si>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</si>
  <si>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</si>
  <si>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</si>
  <si>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</si>
  <si>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</si>
  <si>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</si>
  <si>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</si>
  <si>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</si>
  <si>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</si>
  <si>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</si>
  <si>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</si>
  <si>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</si>
  <si>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</si>
  <si>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</si>
  <si>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</si>
  <si>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</si>
  <si>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</si>
  <si>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</si>
  <si>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</si>
  <si>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</si>
  <si>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</si>
  <si>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</si>
  <si>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</si>
  <si>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</si>
  <si>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</si>
  <si>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</si>
  <si>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</si>
  <si>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</si>
  <si>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</si>
  <si>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</si>
  <si>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</si>
  <si>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</si>
  <si>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</si>
  <si>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Tekući prijenosi između između prorač.korisnika istog proračuna</t>
  </si>
  <si>
    <t>Ostale naknade građanima i kućanstvima iz proračuna</t>
  </si>
  <si>
    <t>Rashodi za nabavu nefinancijske imovine</t>
  </si>
  <si>
    <t>Licence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</si>
  <si>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</si>
  <si>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</si>
  <si>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</si>
  <si>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</si>
  <si>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</si>
  <si>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</si>
  <si>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</si>
  <si>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</si>
  <si>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</si>
  <si>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</si>
  <si>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OSTALE NAKNADE GRAĐANIMA I KUĆANSTVIMA IZ PRORAČUNA - ZAKLADA - REFUNDACIJA RODITELJIMA</t>
  </si>
  <si>
    <t>Prihodi od pruženih usluga - najam</t>
  </si>
  <si>
    <t>Prihodi od prodaje robe i pruženih usluga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</si>
  <si>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</si>
  <si>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</si>
  <si>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</si>
  <si>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</si>
  <si>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</si>
  <si>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</si>
  <si>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</si>
  <si>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Kamate na oročena sredstva</t>
  </si>
  <si>
    <t>Prihodi od zakupa i iznajmljivanja imovine</t>
  </si>
  <si>
    <t>Rashodi za nabavu neproizvedene dugotrajne imovine</t>
  </si>
  <si>
    <t xml:space="preserve">RASHODI PO IZVORIMA FINANCIRANJA </t>
  </si>
  <si>
    <t>48xxx</t>
  </si>
  <si>
    <t>NAZIV</t>
  </si>
  <si>
    <t>47xxx</t>
  </si>
  <si>
    <t>55xxx</t>
  </si>
  <si>
    <t>32xxx</t>
  </si>
  <si>
    <t>62xxx</t>
  </si>
  <si>
    <t>MATERIJALNI RASHODI</t>
  </si>
  <si>
    <t>RASHODI POSLOVANJA</t>
  </si>
  <si>
    <t>A200003</t>
  </si>
  <si>
    <t>K300001</t>
  </si>
  <si>
    <t>K300002</t>
  </si>
  <si>
    <t>FINANCIJSKI RASHODI</t>
  </si>
  <si>
    <t>NAKNADA GRAĐANIMA I KUĆANSTVIMA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</si>
  <si>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</si>
  <si>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</si>
  <si>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</si>
  <si>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</si>
  <si>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</si>
  <si>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</si>
  <si>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</si>
  <si>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</si>
  <si>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</si>
  <si>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</si>
  <si>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</si>
  <si>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</si>
  <si>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</si>
  <si>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</si>
  <si>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</si>
  <si>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</si>
  <si>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</si>
  <si>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</si>
  <si>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</si>
  <si>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</si>
  <si>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</si>
  <si>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</si>
  <si>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</si>
  <si>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</si>
  <si>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</si>
  <si>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</si>
  <si>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</si>
  <si>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</si>
  <si>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</si>
  <si>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</si>
  <si>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</si>
  <si>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</si>
  <si>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</si>
  <si>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</si>
  <si>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</si>
  <si>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</si>
  <si>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</si>
  <si>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</si>
  <si>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</si>
  <si>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</si>
  <si>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</si>
  <si>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</si>
  <si>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</si>
  <si>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</si>
  <si>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</si>
  <si>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</si>
  <si>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</si>
  <si>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</si>
  <si>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</si>
  <si>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Pomoći od međunarodnih organizacija te institucija i tijela EU</t>
  </si>
  <si>
    <t>Tekuće pomoći od međunarodnih organizacija</t>
  </si>
  <si>
    <t>Kapitalne donacije</t>
  </si>
  <si>
    <t>Ostale naknade troškova zaposlenima</t>
  </si>
  <si>
    <t>Redovna djelatnost - minimalni standardi</t>
  </si>
  <si>
    <t>NAZIV USTANOVE: INDUSTRIJSKO-OBRTNIČKA ŠKOLA PULA</t>
  </si>
  <si>
    <t>A220101</t>
  </si>
  <si>
    <t>Materijalni rashodi po kriterijima</t>
  </si>
  <si>
    <t>Materijalni rashodi po stvarnom trošku</t>
  </si>
  <si>
    <t>OSTALE NAKNADE TROŠKOVA ZAPOSLENIMA</t>
  </si>
  <si>
    <t>NAKNADE TROŠKOVA OSOBAMA IZVAN RADNOG ODNOSA</t>
  </si>
  <si>
    <t>A220102</t>
  </si>
  <si>
    <t>NAKNADE ZA PRIJEVOZ, ZA RAD NA TERENU I ODVOJRNI ŽIVOT</t>
  </si>
  <si>
    <t>RASHODI ZA MATERIJAL I ENERGIJU</t>
  </si>
  <si>
    <t>PREMIJE OSIGURANJA</t>
  </si>
  <si>
    <t>A220103</t>
  </si>
  <si>
    <t>Materijalni rashodi - drugi izvori</t>
  </si>
  <si>
    <t>A220104</t>
  </si>
  <si>
    <t>Plaće i drugi rashodi za zaposlene</t>
  </si>
  <si>
    <t>RASHODI ZA ZAPOSLENE</t>
  </si>
  <si>
    <t>PLAĆE (BRUTO)</t>
  </si>
  <si>
    <t>PLAĆE ZA REDOVAN RAD</t>
  </si>
  <si>
    <t>OSTALI RASHODI ZA ZAPOSLENE</t>
  </si>
  <si>
    <t>DOPRINOSI NA PLAĆE</t>
  </si>
  <si>
    <t>DOPRINOSI ZA ZDRAVSTVENO OSIGURANJE</t>
  </si>
  <si>
    <t>Programi obrazovanja iznad standarda</t>
  </si>
  <si>
    <t>A230101</t>
  </si>
  <si>
    <t>A230104</t>
  </si>
  <si>
    <t>A230168</t>
  </si>
  <si>
    <t>A230184</t>
  </si>
  <si>
    <t>Materijalni troškovi iznad standarda - stručno osposobljavanje</t>
  </si>
  <si>
    <t>Pomoćnici u nastavi</t>
  </si>
  <si>
    <t>Naknada za ŽSV</t>
  </si>
  <si>
    <t>EU projekti kod proračunskih korisnika</t>
  </si>
  <si>
    <t>Zavičajna nastava</t>
  </si>
  <si>
    <t>TROŠKOVI SUDSKIH POSTUPAKA</t>
  </si>
  <si>
    <t>A230176</t>
  </si>
  <si>
    <t>Državno natjecanje</t>
  </si>
  <si>
    <t>K240601</t>
  </si>
  <si>
    <t>MOZAIK 4</t>
  </si>
  <si>
    <t>T910801</t>
  </si>
  <si>
    <t>Opremanje u SŠ</t>
  </si>
  <si>
    <t>Školski namještaj i oprema</t>
  </si>
  <si>
    <t>Provedba projekta MOZAIK 4</t>
  </si>
  <si>
    <t>Prihodi od prodaje proizvoda i robe</t>
  </si>
  <si>
    <t xml:space="preserve">Troškovi sudskih postupaka </t>
  </si>
  <si>
    <t>Zatezne kamate</t>
  </si>
  <si>
    <t>REPREZENTACIJA</t>
  </si>
  <si>
    <t>DOPRINOSI ZA OBAVEZNO OSIG.U SLUČAJU NEZAPOSLENOSTI</t>
  </si>
  <si>
    <t>ZATEZNE KAMATE</t>
  </si>
  <si>
    <t>Pula,</t>
  </si>
  <si>
    <t>Školski odbor</t>
  </si>
  <si>
    <t>Predsjednik</t>
  </si>
  <si>
    <t>Mauricio Smoković, dipl.iur.</t>
  </si>
  <si>
    <t>A230162</t>
  </si>
  <si>
    <t>OSTVARENJE/ IZVRŠENJE 2022</t>
  </si>
  <si>
    <t xml:space="preserve">Ostvarenje 2022. </t>
  </si>
  <si>
    <t>7=5/3*100</t>
  </si>
  <si>
    <t>Inceks</t>
  </si>
  <si>
    <t>Inddks</t>
  </si>
  <si>
    <t xml:space="preserve">Materijalni troškovi iznad standarda </t>
  </si>
  <si>
    <t>Ostali nespomenuti prihodi</t>
  </si>
  <si>
    <t>IZVOR FINAN
-CIRANJA</t>
  </si>
  <si>
    <t>IZVRŠENJE 2022</t>
  </si>
  <si>
    <t xml:space="preserve">IZVJEŠTAJ O IZVRŠENJU FINANCIJSKOG PLANA ZA 1-6/2023. GODINU 
PO PROGRAMSKOJ I  EKONOMSKOJ KLASIFIKACIJI I IZVORIMA FINANCIRANJA </t>
  </si>
  <si>
    <t>OSTVARENJE PRIHODA I PRIMITAKA ZA 1-6/ 2023.G.</t>
  </si>
  <si>
    <t>IZVRŠENJE RASHODA I IZDATAKA ZA 1-6/2023.G.</t>
  </si>
  <si>
    <t>IZVORNI PLAN 2023</t>
  </si>
  <si>
    <t>TEKUĆI PLAN 2023</t>
  </si>
  <si>
    <t>OSTVARENJE/ IZVRŠENJE 2023</t>
  </si>
  <si>
    <t>Izvorni plan 2023.</t>
  </si>
  <si>
    <t>Tekući plan 2023.</t>
  </si>
  <si>
    <t xml:space="preserve">Ostvarenje 2023. </t>
  </si>
  <si>
    <t>IZVRŠENJE 2023</t>
  </si>
  <si>
    <t>K240604</t>
  </si>
  <si>
    <t>Opremanje kabineta</t>
  </si>
  <si>
    <t>3235</t>
  </si>
  <si>
    <t>ZAKUPNINE I NAJAMNINE</t>
  </si>
  <si>
    <t>DONACIJE I OSTALI RASHODI</t>
  </si>
  <si>
    <t>TEKUĆE DONACIJE</t>
  </si>
  <si>
    <t>TEKUĆE DONACIJE U NARAVI</t>
  </si>
  <si>
    <t>NEMATERIJALNA PROIZVEDENA IMOVINA</t>
  </si>
  <si>
    <t>ULAGANJA U RAČUNALNE PROGRAME</t>
  </si>
  <si>
    <t>A230209</t>
  </si>
  <si>
    <t>Menstrualne i higjenske potrepštine</t>
  </si>
  <si>
    <t>Donacije i ostali rashodi</t>
  </si>
  <si>
    <t>Tekuće donacije</t>
  </si>
  <si>
    <t>Tekuće donacijeu naravi</t>
  </si>
  <si>
    <t>Instrumenti, uređaji i strojevi</t>
  </si>
  <si>
    <t>Ulaganja u računalne programe</t>
  </si>
  <si>
    <t>Nematerijalna proizvedena imovia</t>
  </si>
  <si>
    <t>Knjige, umjetnička djela i ostale izložb.vrijednosti</t>
  </si>
  <si>
    <t>Naknade troškova osobama izvan radnog odnosa</t>
  </si>
  <si>
    <t>Rashodi poslovanja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</si>
</sst>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2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0" fontId="50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92" fontId="7" fillId="0" borderId="10" xfId="0" applyNumberFormat="1" applyFont="1" applyFill="1" applyBorder="1" applyAlignment="1">
      <alignment horizontal="center" vertical="center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30" fillId="0" borderId="10" xfId="0" applyNumberFormat="1" applyFont="1" applyFill="1" applyBorder="1" applyAlignment="1">
      <alignment horizontal="center" wrapText="1" readingOrder="1"/>
    </xf>
    <xf numFmtId="1" fontId="30" fillId="0" borderId="10" xfId="0" applyNumberFormat="1" applyFont="1" applyFill="1" applyBorder="1" applyAlignment="1" quotePrefix="1">
      <alignment horizontal="center" wrapText="1" readingOrder="1"/>
    </xf>
    <xf numFmtId="192" fontId="30" fillId="0" borderId="10" xfId="0" applyNumberFormat="1" applyFont="1" applyFill="1" applyBorder="1" applyAlignment="1" quotePrefix="1">
      <alignment horizontal="center" wrapText="1" readingOrder="1"/>
    </xf>
    <xf numFmtId="192" fontId="30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50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33" borderId="16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1" fillId="5" borderId="10" xfId="0" applyFont="1" applyFill="1" applyBorder="1" applyAlignment="1">
      <alignment horizontal="left" vertical="center" wrapText="1"/>
    </xf>
    <xf numFmtId="0" fontId="51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51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185" fontId="0" fillId="0" borderId="12" xfId="0" applyNumberFormat="1" applyFont="1" applyBorder="1" applyAlignment="1" applyProtection="1">
      <alignment horizontal="center" wrapText="1" readingOrder="1"/>
      <protection locked="0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 applyProtection="1">
      <alignment horizontal="left" vertical="top" wrapText="1" readingOrder="1"/>
      <protection locked="0"/>
    </xf>
    <xf numFmtId="0" fontId="6" fillId="0" borderId="10" xfId="0" applyFont="1" applyFill="1" applyBorder="1" applyAlignment="1" applyProtection="1">
      <alignment vertical="top" wrapText="1" readingOrder="1"/>
      <protection locked="0"/>
    </xf>
    <xf numFmtId="0" fontId="6" fillId="0" borderId="10" xfId="0" applyFont="1" applyFill="1" applyBorder="1" applyAlignment="1" applyProtection="1">
      <alignment horizontal="left" vertical="center" wrapText="1" readingOrder="1"/>
      <protection locked="0"/>
    </xf>
    <xf numFmtId="0" fontId="6" fillId="0" borderId="10" xfId="0" applyFont="1" applyFill="1" applyBorder="1" applyAlignment="1" applyProtection="1">
      <alignment vertical="center" wrapText="1" readingOrder="1"/>
      <protection locked="0"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7" fillId="17" borderId="10" xfId="0" applyFont="1" applyFill="1" applyBorder="1" applyAlignment="1" applyProtection="1">
      <alignment horizontal="left" vertical="top" wrapText="1" readingOrder="1"/>
      <protection locked="0"/>
    </xf>
    <xf numFmtId="0" fontId="7" fillId="17" borderId="10" xfId="0" applyFont="1" applyFill="1" applyBorder="1" applyAlignment="1" applyProtection="1">
      <alignment vertical="top" wrapText="1" readingOrder="1"/>
      <protection locked="0"/>
    </xf>
    <xf numFmtId="0" fontId="6" fillId="17" borderId="10" xfId="0" applyFont="1" applyFill="1" applyBorder="1" applyAlignment="1" applyProtection="1">
      <alignment vertical="top" wrapText="1" readingOrder="1"/>
      <protection locked="0"/>
    </xf>
    <xf numFmtId="0" fontId="7" fillId="17" borderId="10" xfId="0" applyFont="1" applyFill="1" applyBorder="1" applyAlignment="1" applyProtection="1">
      <alignment vertical="center" wrapText="1" readingOrder="1"/>
      <protection locked="0"/>
    </xf>
    <xf numFmtId="4" fontId="7" fillId="17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1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11" borderId="10" xfId="0" applyFont="1" applyFill="1" applyBorder="1" applyAlignment="1" applyProtection="1">
      <alignment horizontal="left" vertical="center" wrapText="1" readingOrder="1"/>
      <protection locked="0"/>
    </xf>
    <xf numFmtId="0" fontId="6" fillId="11" borderId="10" xfId="0" applyFont="1" applyFill="1" applyBorder="1" applyAlignment="1" applyProtection="1">
      <alignment vertical="center" wrapText="1" readingOrder="1"/>
      <protection locked="0"/>
    </xf>
    <xf numFmtId="4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11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10" xfId="0" applyFont="1" applyFill="1" applyBorder="1" applyAlignment="1" applyProtection="1">
      <alignment horizontal="left" vertical="top" wrapText="1" readingOrder="1"/>
      <protection locked="0"/>
    </xf>
    <xf numFmtId="0" fontId="6" fillId="5" borderId="10" xfId="0" applyFont="1" applyFill="1" applyBorder="1" applyAlignment="1" applyProtection="1">
      <alignment vertical="top" wrapText="1" readingOrder="1"/>
      <protection locked="0"/>
    </xf>
    <xf numFmtId="0" fontId="6" fillId="5" borderId="10" xfId="0" applyFont="1" applyFill="1" applyBorder="1" applyAlignment="1" applyProtection="1">
      <alignment vertical="center" wrapText="1" readingOrder="1"/>
      <protection locked="0"/>
    </xf>
    <xf numFmtId="4" fontId="6" fillId="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5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PageLayoutView="0" workbookViewId="0" topLeftCell="A1">
      <selection activeCell="E34" sqref="E34"/>
    </sheetView>
  </sheetViews>
  <sheetFormatPr defaultColWidth="9.140625" defaultRowHeight="12.75"/>
  <cols>
    <col min="1" max="1" width="33.421875" style="4" customWidth="1"/>
    <col min="2" max="4" width="15.421875" style="4" bestFit="1" customWidth="1"/>
    <col min="5" max="5" width="15.28125" style="4" customWidth="1"/>
    <col min="6" max="6" width="13.140625" style="4" customWidth="1"/>
    <col min="7" max="7" width="12.28125" style="4" bestFit="1" customWidth="1"/>
    <col min="8" max="16384" width="9.140625" style="4" customWidth="1"/>
  </cols>
  <sheetData>
    <row r="1" spans="1:7" s="1" customFormat="1" ht="26.25" customHeight="1">
      <c r="A1" s="155" t="s">
        <v>194</v>
      </c>
      <c r="B1" s="155"/>
      <c r="C1" s="155"/>
      <c r="D1" s="155"/>
      <c r="E1" s="155"/>
      <c r="F1" s="155"/>
      <c r="G1" s="155"/>
    </row>
    <row r="2" spans="1:5" s="1" customFormat="1" ht="16.5" customHeight="1">
      <c r="A2" s="157" t="s">
        <v>195</v>
      </c>
      <c r="B2" s="157"/>
      <c r="C2" s="158"/>
      <c r="D2" s="158"/>
      <c r="E2" s="158"/>
    </row>
    <row r="3" spans="1:7" s="120" customFormat="1" ht="38.25">
      <c r="A3" s="117" t="s">
        <v>196</v>
      </c>
      <c r="B3" s="117" t="s">
        <v>295</v>
      </c>
      <c r="C3" s="117" t="s">
        <v>307</v>
      </c>
      <c r="D3" s="117" t="s">
        <v>308</v>
      </c>
      <c r="E3" s="117" t="s">
        <v>309</v>
      </c>
      <c r="F3" s="118" t="s">
        <v>88</v>
      </c>
      <c r="G3" s="119" t="s">
        <v>298</v>
      </c>
    </row>
    <row r="4" spans="1:7" s="3" customFormat="1" ht="12">
      <c r="A4" s="18">
        <v>1</v>
      </c>
      <c r="B4" s="21">
        <v>2</v>
      </c>
      <c r="C4" s="22">
        <v>3</v>
      </c>
      <c r="D4" s="22">
        <v>4</v>
      </c>
      <c r="E4" s="22">
        <v>5</v>
      </c>
      <c r="F4" s="23" t="s">
        <v>89</v>
      </c>
      <c r="G4" s="24" t="s">
        <v>297</v>
      </c>
    </row>
    <row r="5" spans="1:7" ht="12.75">
      <c r="A5" s="7" t="s">
        <v>197</v>
      </c>
      <c r="B5" s="8">
        <v>377728.09609131323</v>
      </c>
      <c r="C5" s="8">
        <v>907997</v>
      </c>
      <c r="D5" s="8">
        <v>0</v>
      </c>
      <c r="E5" s="8">
        <v>434657.2</v>
      </c>
      <c r="F5" s="19">
        <f>E5/B5*100</f>
        <v>115.07145073341978</v>
      </c>
      <c r="G5" s="20">
        <f>E5/C5*100</f>
        <v>47.86989384326159</v>
      </c>
    </row>
    <row r="6" spans="1:7" ht="25.5">
      <c r="A6" s="7" t="s">
        <v>198</v>
      </c>
      <c r="B6" s="8">
        <v>10737.275200743246</v>
      </c>
      <c r="C6" s="8">
        <v>0</v>
      </c>
      <c r="D6" s="8">
        <v>0</v>
      </c>
      <c r="E6" s="8">
        <v>0</v>
      </c>
      <c r="F6" s="19">
        <v>0</v>
      </c>
      <c r="G6" s="20">
        <v>0</v>
      </c>
    </row>
    <row r="7" spans="1:7" ht="12.75">
      <c r="A7" s="7" t="s">
        <v>199</v>
      </c>
      <c r="B7" s="8">
        <f>SUM(B5:B6)</f>
        <v>388465.37129205646</v>
      </c>
      <c r="C7" s="8">
        <f>SUM(C5:C6)</f>
        <v>907997</v>
      </c>
      <c r="D7" s="8">
        <f>SUM(D5:D6)</f>
        <v>0</v>
      </c>
      <c r="E7" s="8">
        <f>SUM(E5:E6)</f>
        <v>434657.2</v>
      </c>
      <c r="F7" s="19">
        <f>E7/B7*100</f>
        <v>111.89084848266064</v>
      </c>
      <c r="G7" s="20">
        <f>E7/C7*100</f>
        <v>47.86989384326159</v>
      </c>
    </row>
    <row r="8" spans="1:7" ht="12.75">
      <c r="A8" s="7" t="s">
        <v>200</v>
      </c>
      <c r="B8" s="8">
        <v>376545.85042139486</v>
      </c>
      <c r="C8" s="8">
        <v>774667</v>
      </c>
      <c r="D8" s="8">
        <v>0</v>
      </c>
      <c r="E8" s="8">
        <v>406631.4</v>
      </c>
      <c r="F8" s="19">
        <f>E8/B8*100</f>
        <v>107.98987680914189</v>
      </c>
      <c r="G8" s="20">
        <f>E8/C8*100</f>
        <v>52.49112199177195</v>
      </c>
    </row>
    <row r="9" spans="1:7" ht="25.5">
      <c r="A9" s="7" t="s">
        <v>201</v>
      </c>
      <c r="B9" s="8">
        <v>660.0305262459353</v>
      </c>
      <c r="C9" s="8">
        <v>154556</v>
      </c>
      <c r="D9" s="8">
        <v>0</v>
      </c>
      <c r="E9" s="8">
        <v>191784.34</v>
      </c>
      <c r="F9" s="19">
        <f>E9/B9*100</f>
        <v>29056.88939734567</v>
      </c>
      <c r="G9" s="20">
        <f>E9/C9*100</f>
        <v>124.08728227956209</v>
      </c>
    </row>
    <row r="10" spans="1:7" ht="12.75">
      <c r="A10" s="7" t="s">
        <v>146</v>
      </c>
      <c r="B10" s="8">
        <f>SUM(B8:B9)</f>
        <v>377205.8809476408</v>
      </c>
      <c r="C10" s="8">
        <f>SUM(C8:C9)</f>
        <v>929223</v>
      </c>
      <c r="D10" s="8">
        <f>SUM(D8:D9)</f>
        <v>0</v>
      </c>
      <c r="E10" s="8">
        <f>SUM(E8:E9)</f>
        <v>598415.74</v>
      </c>
      <c r="F10" s="19">
        <f>E10/B10*100</f>
        <v>158.64432932398128</v>
      </c>
      <c r="G10" s="20">
        <f>E10/C10*100</f>
        <v>64.39958330777435</v>
      </c>
    </row>
    <row r="11" spans="1:7" ht="12.75">
      <c r="A11" s="7" t="s">
        <v>202</v>
      </c>
      <c r="B11" s="8">
        <f>B7-B10</f>
        <v>11259.490344415652</v>
      </c>
      <c r="C11" s="8">
        <f>C7-C10</f>
        <v>-21226</v>
      </c>
      <c r="D11" s="8">
        <f>D7-D10</f>
        <v>0</v>
      </c>
      <c r="E11" s="8">
        <f>E7-E10</f>
        <v>-163758.53999999998</v>
      </c>
      <c r="F11" s="19">
        <f>E11/B11*100</f>
        <v>-1454.4045511013649</v>
      </c>
      <c r="G11" s="20">
        <f>E11/C11*100</f>
        <v>771.4997644398378</v>
      </c>
    </row>
    <row r="12" ht="409.5" customHeight="1" hidden="1"/>
    <row r="13" ht="15.75" customHeight="1"/>
    <row r="14" spans="1:5" s="1" customFormat="1" ht="16.5" customHeight="1">
      <c r="A14" s="157" t="s">
        <v>203</v>
      </c>
      <c r="B14" s="157"/>
      <c r="C14" s="158"/>
      <c r="D14" s="158"/>
      <c r="E14" s="158"/>
    </row>
    <row r="15" spans="1:7" s="120" customFormat="1" ht="38.25">
      <c r="A15" s="117" t="s">
        <v>196</v>
      </c>
      <c r="B15" s="117" t="s">
        <v>295</v>
      </c>
      <c r="C15" s="117" t="s">
        <v>307</v>
      </c>
      <c r="D15" s="117" t="s">
        <v>308</v>
      </c>
      <c r="E15" s="117" t="s">
        <v>309</v>
      </c>
      <c r="F15" s="118" t="s">
        <v>88</v>
      </c>
      <c r="G15" s="119" t="s">
        <v>298</v>
      </c>
    </row>
    <row r="16" spans="1:7" s="3" customFormat="1" ht="12">
      <c r="A16" s="18">
        <v>1</v>
      </c>
      <c r="B16" s="21">
        <v>2</v>
      </c>
      <c r="C16" s="22">
        <v>3</v>
      </c>
      <c r="D16" s="22">
        <v>4</v>
      </c>
      <c r="E16" s="22">
        <v>5</v>
      </c>
      <c r="F16" s="23" t="s">
        <v>89</v>
      </c>
      <c r="G16" s="24" t="s">
        <v>297</v>
      </c>
    </row>
    <row r="17" spans="1:7" ht="25.5">
      <c r="A17" s="7" t="s">
        <v>204</v>
      </c>
      <c r="B17" s="8">
        <v>0</v>
      </c>
      <c r="C17" s="8">
        <v>0</v>
      </c>
      <c r="D17" s="8">
        <v>0</v>
      </c>
      <c r="E17" s="8">
        <v>0</v>
      </c>
      <c r="F17" s="19">
        <v>0</v>
      </c>
      <c r="G17" s="20">
        <v>0</v>
      </c>
    </row>
    <row r="18" spans="1:7" ht="25.5">
      <c r="A18" s="7" t="s">
        <v>205</v>
      </c>
      <c r="B18" s="8">
        <v>0</v>
      </c>
      <c r="C18" s="8">
        <v>0</v>
      </c>
      <c r="D18" s="8">
        <v>0</v>
      </c>
      <c r="E18" s="8">
        <v>0</v>
      </c>
      <c r="F18" s="19">
        <v>0</v>
      </c>
      <c r="G18" s="20">
        <v>0</v>
      </c>
    </row>
    <row r="19" spans="1:7" ht="12.75">
      <c r="A19" s="7" t="s">
        <v>206</v>
      </c>
      <c r="B19" s="8">
        <f>B17-B18</f>
        <v>0</v>
      </c>
      <c r="C19" s="8">
        <f>C17-C18</f>
        <v>0</v>
      </c>
      <c r="D19" s="8">
        <f>D17-D18</f>
        <v>0</v>
      </c>
      <c r="E19" s="8">
        <f>E17-E18</f>
        <v>0</v>
      </c>
      <c r="F19" s="19">
        <v>0</v>
      </c>
      <c r="G19" s="20">
        <v>0</v>
      </c>
    </row>
    <row r="20" spans="1:5" ht="12.75">
      <c r="A20" s="2"/>
      <c r="B20" s="2"/>
      <c r="C20" s="2"/>
      <c r="D20" s="2"/>
      <c r="E20" s="2"/>
    </row>
    <row r="21" spans="1:5" s="1" customFormat="1" ht="18" customHeight="1">
      <c r="A21" s="159" t="s">
        <v>215</v>
      </c>
      <c r="B21" s="159"/>
      <c r="C21" s="159"/>
      <c r="D21" s="159"/>
      <c r="E21" s="11"/>
    </row>
    <row r="22" spans="1:7" ht="38.25">
      <c r="A22" s="12" t="s">
        <v>216</v>
      </c>
      <c r="B22" s="8">
        <v>12591.92381710797</v>
      </c>
      <c r="C22" s="8">
        <v>21226</v>
      </c>
      <c r="D22" s="8">
        <v>0</v>
      </c>
      <c r="E22" s="8">
        <v>19381.78</v>
      </c>
      <c r="F22" s="19">
        <f>E22/B22*100</f>
        <v>153.92230989888148</v>
      </c>
      <c r="G22" s="20">
        <f>E22/C22*100</f>
        <v>91.31150475831527</v>
      </c>
    </row>
    <row r="23" spans="1:7" ht="38.25">
      <c r="A23" s="12" t="s">
        <v>217</v>
      </c>
      <c r="B23" s="17">
        <f>B11+B19+B22</f>
        <v>23851.414161523622</v>
      </c>
      <c r="C23" s="17">
        <f>C11+C19+C22</f>
        <v>0</v>
      </c>
      <c r="D23" s="17">
        <f>D11+D19+D22</f>
        <v>0</v>
      </c>
      <c r="E23" s="17">
        <f>E11+E19+E22</f>
        <v>-144376.75999999998</v>
      </c>
      <c r="F23" s="19">
        <f>E23/B23*100</f>
        <v>-605.3173997242654</v>
      </c>
      <c r="G23" s="20">
        <v>0</v>
      </c>
    </row>
    <row r="24" ht="14.25" customHeight="1"/>
    <row r="25" spans="1:5" s="1" customFormat="1" ht="18" customHeight="1">
      <c r="A25" s="159" t="s">
        <v>218</v>
      </c>
      <c r="B25" s="159"/>
      <c r="C25" s="160"/>
      <c r="D25" s="160"/>
      <c r="E25" s="160"/>
    </row>
    <row r="26" spans="1:7" ht="25.5">
      <c r="A26" s="12" t="s">
        <v>219</v>
      </c>
      <c r="B26" s="13">
        <f aca="true" t="shared" si="0" ref="B26:G26">SUM(B22)</f>
        <v>12591.92381710797</v>
      </c>
      <c r="C26" s="13">
        <f t="shared" si="0"/>
        <v>21226</v>
      </c>
      <c r="D26" s="13">
        <f t="shared" si="0"/>
        <v>0</v>
      </c>
      <c r="E26" s="13">
        <f t="shared" si="0"/>
        <v>19381.78</v>
      </c>
      <c r="F26" s="122">
        <f t="shared" si="0"/>
        <v>153.92230989888148</v>
      </c>
      <c r="G26" s="122">
        <f t="shared" si="0"/>
        <v>91.31150475831527</v>
      </c>
    </row>
    <row r="27" spans="1:5" ht="12.75">
      <c r="A27" s="14"/>
      <c r="B27" s="15"/>
      <c r="C27" s="15"/>
      <c r="D27" s="15"/>
      <c r="E27" s="15"/>
    </row>
    <row r="28" spans="1:5" s="1" customFormat="1" ht="16.5" customHeight="1">
      <c r="A28" s="157" t="s">
        <v>207</v>
      </c>
      <c r="B28" s="157"/>
      <c r="C28" s="158"/>
      <c r="D28" s="158"/>
      <c r="E28" s="158"/>
    </row>
    <row r="29" spans="1:7" s="120" customFormat="1" ht="38.25">
      <c r="A29" s="117" t="s">
        <v>196</v>
      </c>
      <c r="B29" s="117" t="s">
        <v>295</v>
      </c>
      <c r="C29" s="117" t="s">
        <v>307</v>
      </c>
      <c r="D29" s="117" t="s">
        <v>308</v>
      </c>
      <c r="E29" s="117" t="s">
        <v>309</v>
      </c>
      <c r="F29" s="118" t="s">
        <v>88</v>
      </c>
      <c r="G29" s="119" t="s">
        <v>298</v>
      </c>
    </row>
    <row r="30" spans="1:7" s="3" customFormat="1" ht="12">
      <c r="A30" s="18">
        <v>1</v>
      </c>
      <c r="B30" s="21">
        <v>2</v>
      </c>
      <c r="C30" s="22">
        <v>3</v>
      </c>
      <c r="D30" s="22">
        <v>4</v>
      </c>
      <c r="E30" s="22">
        <v>5</v>
      </c>
      <c r="F30" s="23" t="s">
        <v>89</v>
      </c>
      <c r="G30" s="24" t="s">
        <v>297</v>
      </c>
    </row>
    <row r="31" spans="1:7" ht="12.75">
      <c r="A31" s="7" t="s">
        <v>208</v>
      </c>
      <c r="B31" s="8">
        <f>SUM(B7)</f>
        <v>388465.37129205646</v>
      </c>
      <c r="C31" s="8">
        <f>SUM(C7)</f>
        <v>907997</v>
      </c>
      <c r="D31" s="8">
        <f>SUM(D7)</f>
        <v>0</v>
      </c>
      <c r="E31" s="8">
        <f>SUM(E7)</f>
        <v>434657.2</v>
      </c>
      <c r="F31" s="19">
        <f aca="true" t="shared" si="1" ref="F31:F37">E31/B31*100</f>
        <v>111.89084848266064</v>
      </c>
      <c r="G31" s="20">
        <f>E31/C31*100</f>
        <v>47.86989384326159</v>
      </c>
    </row>
    <row r="32" spans="1:7" ht="12.75">
      <c r="A32" s="7" t="s">
        <v>209</v>
      </c>
      <c r="B32" s="8">
        <f>SUM(B22)</f>
        <v>12591.92381710797</v>
      </c>
      <c r="C32" s="8">
        <f>SUM(C22)</f>
        <v>21226</v>
      </c>
      <c r="D32" s="8">
        <f>SUM(D22)</f>
        <v>0</v>
      </c>
      <c r="E32" s="8">
        <f>SUM(E22)</f>
        <v>19381.78</v>
      </c>
      <c r="F32" s="19">
        <f t="shared" si="1"/>
        <v>153.92230989888148</v>
      </c>
      <c r="G32" s="20">
        <f>E32/C32*100</f>
        <v>91.31150475831527</v>
      </c>
    </row>
    <row r="33" spans="1:7" ht="25.5">
      <c r="A33" s="7" t="s">
        <v>210</v>
      </c>
      <c r="B33" s="8">
        <f>SUM(B17)</f>
        <v>0</v>
      </c>
      <c r="C33" s="8">
        <f>SUM(C17)</f>
        <v>0</v>
      </c>
      <c r="D33" s="8">
        <f>SUM(D17)</f>
        <v>0</v>
      </c>
      <c r="E33" s="8">
        <f>SUM(E17)</f>
        <v>0</v>
      </c>
      <c r="F33" s="19">
        <v>0</v>
      </c>
      <c r="G33" s="20">
        <v>0</v>
      </c>
    </row>
    <row r="34" spans="1:7" ht="25.5">
      <c r="A34" s="7" t="s">
        <v>211</v>
      </c>
      <c r="B34" s="8">
        <f>SUM(B31:B33)</f>
        <v>401057.29510916444</v>
      </c>
      <c r="C34" s="8">
        <f>SUM(C31:C33)</f>
        <v>929223</v>
      </c>
      <c r="D34" s="8">
        <f>SUM(D31:D33)</f>
        <v>0</v>
      </c>
      <c r="E34" s="8">
        <f>SUM(E31:E33)</f>
        <v>454038.98</v>
      </c>
      <c r="F34" s="19">
        <f t="shared" si="1"/>
        <v>113.21050272291254</v>
      </c>
      <c r="G34" s="20">
        <f>E34/C34*100</f>
        <v>48.86221929504543</v>
      </c>
    </row>
    <row r="35" spans="1:7" ht="12.75">
      <c r="A35" s="7" t="s">
        <v>212</v>
      </c>
      <c r="B35" s="8">
        <f>SUM(B10)</f>
        <v>377205.8809476408</v>
      </c>
      <c r="C35" s="8">
        <f>SUM(C10)</f>
        <v>929223</v>
      </c>
      <c r="D35" s="8">
        <f>SUM(D10)</f>
        <v>0</v>
      </c>
      <c r="E35" s="8">
        <f>SUM(E10)</f>
        <v>598415.74</v>
      </c>
      <c r="F35" s="19">
        <f t="shared" si="1"/>
        <v>158.64432932398128</v>
      </c>
      <c r="G35" s="20">
        <f>E35/C35*100</f>
        <v>64.39958330777435</v>
      </c>
    </row>
    <row r="36" spans="1:7" ht="25.5">
      <c r="A36" s="7" t="s">
        <v>213</v>
      </c>
      <c r="B36" s="8">
        <f>SUM(B18)</f>
        <v>0</v>
      </c>
      <c r="C36" s="8">
        <f>SUM(C18)</f>
        <v>0</v>
      </c>
      <c r="D36" s="8">
        <f>SUM(D18)</f>
        <v>0</v>
      </c>
      <c r="E36" s="8">
        <f>SUM(E18)</f>
        <v>0</v>
      </c>
      <c r="F36" s="19">
        <v>0</v>
      </c>
      <c r="G36" s="20">
        <v>0</v>
      </c>
    </row>
    <row r="37" spans="1:7" ht="25.5">
      <c r="A37" s="7" t="s">
        <v>214</v>
      </c>
      <c r="B37" s="8">
        <f>SUM(B35:B36)</f>
        <v>377205.8809476408</v>
      </c>
      <c r="C37" s="8">
        <f>SUM(C35:C36)</f>
        <v>929223</v>
      </c>
      <c r="D37" s="8">
        <f>SUM(D35:D36)</f>
        <v>0</v>
      </c>
      <c r="E37" s="8">
        <f>SUM(E35:E36)</f>
        <v>598415.74</v>
      </c>
      <c r="F37" s="19">
        <f t="shared" si="1"/>
        <v>158.64432932398128</v>
      </c>
      <c r="G37" s="20">
        <f>E37/C37*100</f>
        <v>64.39958330777435</v>
      </c>
    </row>
    <row r="38" ht="409.5" customHeight="1" hidden="1"/>
    <row r="41" spans="1:6" ht="12.75">
      <c r="A41" s="4" t="s">
        <v>290</v>
      </c>
      <c r="E41" s="156" t="s">
        <v>291</v>
      </c>
      <c r="F41" s="156"/>
    </row>
    <row r="42" spans="5:6" ht="12.75">
      <c r="E42" s="156" t="s">
        <v>292</v>
      </c>
      <c r="F42" s="156"/>
    </row>
    <row r="43" spans="5:6" ht="12.75">
      <c r="E43" s="156" t="s">
        <v>293</v>
      </c>
      <c r="F43" s="156"/>
    </row>
  </sheetData>
  <sheetProtection/>
  <mergeCells count="9">
    <mergeCell ref="A1:G1"/>
    <mergeCell ref="E41:F41"/>
    <mergeCell ref="E42:F42"/>
    <mergeCell ref="E43:F43"/>
    <mergeCell ref="A2:E2"/>
    <mergeCell ref="A14:E14"/>
    <mergeCell ref="A21:D21"/>
    <mergeCell ref="A25:E25"/>
    <mergeCell ref="A28:E28"/>
  </mergeCells>
  <printOptions/>
  <pageMargins left="0.5905511811023623" right="0.5905511811023623" top="0.5905511811023623" bottom="0.5905511811023623" header="0.5905511811023623" footer="0.5905511811023623"/>
  <pageSetup fitToHeight="1" fitToWidth="1" horizontalDpi="300" verticalDpi="300" orientation="portrait" paperSize="9" scale="7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="89" zoomScaleNormal="89" workbookViewId="0" topLeftCell="A1">
      <selection activeCell="F9" sqref="F9"/>
    </sheetView>
  </sheetViews>
  <sheetFormatPr defaultColWidth="9.140625" defaultRowHeight="30" customHeight="1"/>
  <cols>
    <col min="1" max="1" width="9.28125" style="78" customWidth="1"/>
    <col min="2" max="2" width="42.28125" style="25" customWidth="1"/>
    <col min="3" max="3" width="15.421875" style="55" customWidth="1"/>
    <col min="4" max="4" width="16.7109375" style="55" customWidth="1"/>
    <col min="5" max="5" width="16.28125" style="55" customWidth="1"/>
    <col min="6" max="6" width="15.421875" style="55" customWidth="1"/>
    <col min="7" max="8" width="14.28125" style="28" customWidth="1"/>
    <col min="9" max="11" width="16.57421875" style="25" customWidth="1"/>
    <col min="12" max="15" width="15.140625" style="25" customWidth="1"/>
    <col min="16" max="16" width="16.7109375" style="25" hidden="1" customWidth="1"/>
    <col min="17" max="17" width="16.421875" style="25" hidden="1" customWidth="1"/>
    <col min="18" max="18" width="12.57421875" style="25" hidden="1" customWidth="1"/>
    <col min="19" max="19" width="15.140625" style="25" customWidth="1"/>
    <col min="20" max="16384" width="9.140625" style="25" customWidth="1"/>
  </cols>
  <sheetData>
    <row r="1" spans="1:10" ht="24" customHeight="1">
      <c r="A1" s="161" t="s">
        <v>305</v>
      </c>
      <c r="B1" s="161"/>
      <c r="C1" s="161"/>
      <c r="D1" s="161"/>
      <c r="E1" s="161"/>
      <c r="F1" s="161"/>
      <c r="G1" s="161"/>
      <c r="H1" s="161"/>
      <c r="I1" s="104"/>
      <c r="J1" s="104"/>
    </row>
    <row r="2" spans="1:8" s="33" customFormat="1" ht="42" customHeight="1">
      <c r="A2" s="75" t="s">
        <v>86</v>
      </c>
      <c r="B2" s="30" t="s">
        <v>87</v>
      </c>
      <c r="C2" s="31" t="s">
        <v>296</v>
      </c>
      <c r="D2" s="32" t="s">
        <v>310</v>
      </c>
      <c r="E2" s="32" t="s">
        <v>311</v>
      </c>
      <c r="F2" s="32" t="s">
        <v>312</v>
      </c>
      <c r="G2" s="5" t="s">
        <v>88</v>
      </c>
      <c r="H2" s="5" t="s">
        <v>299</v>
      </c>
    </row>
    <row r="3" spans="1:8" s="36" customFormat="1" ht="12.75">
      <c r="A3" s="164">
        <v>1</v>
      </c>
      <c r="B3" s="165"/>
      <c r="C3" s="109">
        <v>2</v>
      </c>
      <c r="D3" s="73">
        <v>3</v>
      </c>
      <c r="E3" s="73">
        <v>4</v>
      </c>
      <c r="F3" s="73">
        <v>5</v>
      </c>
      <c r="G3" s="6" t="s">
        <v>89</v>
      </c>
      <c r="H3" s="6" t="s">
        <v>297</v>
      </c>
    </row>
    <row r="4" spans="1:8" ht="30" customHeight="1">
      <c r="A4" s="97">
        <v>6</v>
      </c>
      <c r="B4" s="98" t="s">
        <v>234</v>
      </c>
      <c r="C4" s="110">
        <f>SUM(C5,C13,C18,C21,C27)</f>
        <v>377728.1</v>
      </c>
      <c r="D4" s="110">
        <f>SUM(D5,D13,D18,D21,D27)</f>
        <v>907997</v>
      </c>
      <c r="E4" s="110">
        <f>SUM(E5,E13,E18,E21,E27)</f>
        <v>0</v>
      </c>
      <c r="F4" s="110">
        <f>SUM(F5,F13,F18,F21,F27)</f>
        <v>434657.20000000007</v>
      </c>
      <c r="G4" s="94">
        <f aca="true" t="shared" si="0" ref="G4:G12">F4/C4*100</f>
        <v>115.07144954267372</v>
      </c>
      <c r="H4" s="94">
        <f>F4/D4*100</f>
        <v>47.8698938432616</v>
      </c>
    </row>
    <row r="5" spans="1:8" ht="30" customHeight="1">
      <c r="A5" s="37">
        <v>63</v>
      </c>
      <c r="B5" s="38" t="s">
        <v>96</v>
      </c>
      <c r="C5" s="57">
        <f>SUM(C6,C8,C11)</f>
        <v>327810.52</v>
      </c>
      <c r="D5" s="57">
        <f>SUM(D6,D8,D11)</f>
        <v>822458</v>
      </c>
      <c r="E5" s="57">
        <f>SUM(E6,E8,E11)</f>
        <v>0</v>
      </c>
      <c r="F5" s="57">
        <f>SUM(F6,F8,F11)</f>
        <v>349930.05000000005</v>
      </c>
      <c r="G5" s="10">
        <f t="shared" si="0"/>
        <v>106.74765715267466</v>
      </c>
      <c r="H5" s="10">
        <f>F5/D5*100</f>
        <v>42.5468595356845</v>
      </c>
    </row>
    <row r="6" spans="1:8" s="40" customFormat="1" ht="30" customHeight="1" hidden="1">
      <c r="A6" s="37">
        <v>632</v>
      </c>
      <c r="B6" s="38" t="s">
        <v>240</v>
      </c>
      <c r="C6" s="57">
        <f>C7</f>
        <v>0</v>
      </c>
      <c r="D6" s="57">
        <v>0</v>
      </c>
      <c r="E6" s="57">
        <v>0</v>
      </c>
      <c r="F6" s="57">
        <f>F7</f>
        <v>0</v>
      </c>
      <c r="G6" s="10" t="e">
        <f t="shared" si="0"/>
        <v>#DIV/0!</v>
      </c>
      <c r="H6" s="10" t="e">
        <f>F6/D6*100</f>
        <v>#DIV/0!</v>
      </c>
    </row>
    <row r="7" spans="1:8" ht="30" customHeight="1" hidden="1">
      <c r="A7" s="41">
        <v>6321</v>
      </c>
      <c r="B7" s="42" t="s">
        <v>241</v>
      </c>
      <c r="C7" s="58">
        <v>0</v>
      </c>
      <c r="D7" s="58"/>
      <c r="E7" s="58"/>
      <c r="F7" s="58">
        <v>0</v>
      </c>
      <c r="G7" s="10" t="e">
        <f t="shared" si="0"/>
        <v>#DIV/0!</v>
      </c>
      <c r="H7" s="16"/>
    </row>
    <row r="8" spans="1:8" s="40" customFormat="1" ht="30" customHeight="1">
      <c r="A8" s="37">
        <v>636</v>
      </c>
      <c r="B8" s="38" t="s">
        <v>97</v>
      </c>
      <c r="C8" s="57">
        <f>SUM(C9:C10)</f>
        <v>311601.21</v>
      </c>
      <c r="D8" s="57">
        <v>648720</v>
      </c>
      <c r="E8" s="57">
        <v>0</v>
      </c>
      <c r="F8" s="57">
        <f>SUM(F9:F10)</f>
        <v>333266.33</v>
      </c>
      <c r="G8" s="10">
        <f t="shared" si="0"/>
        <v>106.95283564527878</v>
      </c>
      <c r="H8" s="10">
        <f>F8/D8*100</f>
        <v>51.37290818843261</v>
      </c>
    </row>
    <row r="9" spans="1:8" ht="30" customHeight="1">
      <c r="A9" s="41">
        <v>6361</v>
      </c>
      <c r="B9" s="42" t="s">
        <v>155</v>
      </c>
      <c r="C9" s="58">
        <v>311601.21</v>
      </c>
      <c r="D9" s="58"/>
      <c r="E9" s="58"/>
      <c r="F9" s="58">
        <v>333266.33</v>
      </c>
      <c r="G9" s="10">
        <f t="shared" si="0"/>
        <v>106.95283564527878</v>
      </c>
      <c r="H9" s="10"/>
    </row>
    <row r="10" spans="1:8" ht="30" customHeight="1" hidden="1">
      <c r="A10" s="41">
        <v>6362</v>
      </c>
      <c r="B10" s="42" t="s">
        <v>156</v>
      </c>
      <c r="C10" s="58"/>
      <c r="D10" s="58"/>
      <c r="E10" s="58"/>
      <c r="F10" s="58"/>
      <c r="G10" s="10" t="e">
        <f t="shared" si="0"/>
        <v>#DIV/0!</v>
      </c>
      <c r="H10" s="10"/>
    </row>
    <row r="11" spans="1:8" s="40" customFormat="1" ht="30" customHeight="1">
      <c r="A11" s="37">
        <v>638</v>
      </c>
      <c r="B11" s="38" t="s">
        <v>157</v>
      </c>
      <c r="C11" s="57">
        <f>C12</f>
        <v>16209.31</v>
      </c>
      <c r="D11" s="57">
        <v>173738</v>
      </c>
      <c r="E11" s="57">
        <v>0</v>
      </c>
      <c r="F11" s="57">
        <f>F12</f>
        <v>16663.72</v>
      </c>
      <c r="G11" s="10">
        <f t="shared" si="0"/>
        <v>102.80338891661644</v>
      </c>
      <c r="H11" s="10">
        <f>F11/D11*100</f>
        <v>9.591292636038173</v>
      </c>
    </row>
    <row r="12" spans="1:8" ht="30" customHeight="1">
      <c r="A12" s="41">
        <v>6381</v>
      </c>
      <c r="B12" s="42" t="s">
        <v>158</v>
      </c>
      <c r="C12" s="58">
        <v>16209.31</v>
      </c>
      <c r="D12" s="58"/>
      <c r="E12" s="58"/>
      <c r="F12" s="58">
        <v>16663.72</v>
      </c>
      <c r="G12" s="10">
        <f t="shared" si="0"/>
        <v>102.80338891661644</v>
      </c>
      <c r="H12" s="10"/>
    </row>
    <row r="13" spans="1:8" ht="30" customHeight="1" hidden="1">
      <c r="A13" s="37">
        <v>64</v>
      </c>
      <c r="B13" s="38" t="s">
        <v>160</v>
      </c>
      <c r="C13" s="57">
        <f>SUM(C14,C16)</f>
        <v>0</v>
      </c>
      <c r="D13" s="57">
        <f>SUM(D14,D16)</f>
        <v>0</v>
      </c>
      <c r="E13" s="57">
        <f>SUM(E14,E16)</f>
        <v>0</v>
      </c>
      <c r="F13" s="57">
        <f>SUM(F14,F16)</f>
        <v>0</v>
      </c>
      <c r="G13" s="10">
        <v>0</v>
      </c>
      <c r="H13" s="10">
        <v>0</v>
      </c>
    </row>
    <row r="14" spans="1:8" s="40" customFormat="1" ht="30" customHeight="1" hidden="1">
      <c r="A14" s="37">
        <v>641</v>
      </c>
      <c r="B14" s="38" t="s">
        <v>161</v>
      </c>
      <c r="C14" s="57">
        <f>C15</f>
        <v>0</v>
      </c>
      <c r="D14" s="57">
        <f>D15</f>
        <v>0</v>
      </c>
      <c r="E14" s="57">
        <f>E15</f>
        <v>0</v>
      </c>
      <c r="F14" s="57">
        <f>F15</f>
        <v>0</v>
      </c>
      <c r="G14" s="10">
        <v>0</v>
      </c>
      <c r="H14" s="10">
        <v>0</v>
      </c>
    </row>
    <row r="15" spans="1:8" ht="30" customHeight="1" hidden="1">
      <c r="A15" s="41">
        <v>6413</v>
      </c>
      <c r="B15" s="42" t="s">
        <v>174</v>
      </c>
      <c r="C15" s="58">
        <v>0</v>
      </c>
      <c r="D15" s="58"/>
      <c r="E15" s="58"/>
      <c r="F15" s="58">
        <v>0</v>
      </c>
      <c r="G15" s="10">
        <v>0</v>
      </c>
      <c r="H15" s="16"/>
    </row>
    <row r="16" spans="1:8" s="40" customFormat="1" ht="30" customHeight="1" hidden="1">
      <c r="A16" s="37">
        <v>642</v>
      </c>
      <c r="B16" s="38" t="s">
        <v>162</v>
      </c>
      <c r="C16" s="57">
        <f>C17</f>
        <v>0</v>
      </c>
      <c r="D16" s="57">
        <f>D17</f>
        <v>0</v>
      </c>
      <c r="E16" s="57">
        <f>E17</f>
        <v>0</v>
      </c>
      <c r="F16" s="57">
        <f>F17</f>
        <v>0</v>
      </c>
      <c r="G16" s="10">
        <v>0</v>
      </c>
      <c r="H16" s="10">
        <v>0</v>
      </c>
    </row>
    <row r="17" spans="1:8" ht="30" customHeight="1" hidden="1">
      <c r="A17" s="41">
        <v>6422</v>
      </c>
      <c r="B17" s="42" t="s">
        <v>175</v>
      </c>
      <c r="C17" s="58">
        <v>0</v>
      </c>
      <c r="D17" s="58"/>
      <c r="E17" s="58"/>
      <c r="F17" s="58">
        <v>0</v>
      </c>
      <c r="G17" s="10">
        <v>0</v>
      </c>
      <c r="H17" s="16"/>
    </row>
    <row r="18" spans="1:8" s="40" customFormat="1" ht="30" customHeight="1">
      <c r="A18" s="37">
        <v>65</v>
      </c>
      <c r="B18" s="38" t="s">
        <v>163</v>
      </c>
      <c r="C18" s="57">
        <f>C19</f>
        <v>73.68</v>
      </c>
      <c r="D18" s="57">
        <f aca="true" t="shared" si="1" ref="D18:F19">D19</f>
        <v>0</v>
      </c>
      <c r="E18" s="57">
        <f t="shared" si="1"/>
        <v>0</v>
      </c>
      <c r="F18" s="57">
        <f t="shared" si="1"/>
        <v>158.74</v>
      </c>
      <c r="G18" s="10">
        <v>0</v>
      </c>
      <c r="H18" s="10" t="e">
        <f>F18/D18*100</f>
        <v>#DIV/0!</v>
      </c>
    </row>
    <row r="19" spans="1:17" s="46" customFormat="1" ht="30" customHeight="1">
      <c r="A19" s="37">
        <v>652</v>
      </c>
      <c r="B19" s="38" t="s">
        <v>95</v>
      </c>
      <c r="C19" s="57">
        <f>C20</f>
        <v>73.68</v>
      </c>
      <c r="D19" s="57">
        <v>0</v>
      </c>
      <c r="E19" s="57">
        <v>0</v>
      </c>
      <c r="F19" s="57">
        <f t="shared" si="1"/>
        <v>158.74</v>
      </c>
      <c r="G19" s="10">
        <v>0</v>
      </c>
      <c r="H19" s="10" t="e">
        <f>F19/D19*100</f>
        <v>#DIV/0!</v>
      </c>
      <c r="I19" s="44"/>
      <c r="J19" s="44"/>
      <c r="K19" s="44"/>
      <c r="L19" s="44"/>
      <c r="M19" s="44"/>
      <c r="N19" s="45"/>
      <c r="O19" s="45"/>
      <c r="P19" s="45"/>
      <c r="Q19" s="45"/>
    </row>
    <row r="20" spans="1:17" s="40" customFormat="1" ht="30" customHeight="1">
      <c r="A20" s="41">
        <v>6526</v>
      </c>
      <c r="B20" s="42" t="s">
        <v>301</v>
      </c>
      <c r="C20" s="58">
        <v>73.68</v>
      </c>
      <c r="D20" s="58"/>
      <c r="E20" s="58"/>
      <c r="F20" s="58">
        <v>158.74</v>
      </c>
      <c r="G20" s="10">
        <v>0</v>
      </c>
      <c r="H20" s="10"/>
      <c r="I20" s="47"/>
      <c r="J20" s="47"/>
      <c r="K20" s="47"/>
      <c r="L20" s="47"/>
      <c r="M20" s="47"/>
      <c r="N20" s="47"/>
      <c r="O20" s="47"/>
      <c r="P20" s="48"/>
      <c r="Q20" s="48"/>
    </row>
    <row r="21" spans="1:8" ht="30" customHeight="1">
      <c r="A21" s="37">
        <v>66</v>
      </c>
      <c r="B21" s="38" t="s">
        <v>93</v>
      </c>
      <c r="C21" s="57">
        <f>SUM(C22,C25)</f>
        <v>2288.41</v>
      </c>
      <c r="D21" s="57">
        <f>SUM(D22,D25)</f>
        <v>6501</v>
      </c>
      <c r="E21" s="57">
        <f>SUM(E22,E25)</f>
        <v>0</v>
      </c>
      <c r="F21" s="57">
        <f>SUM(F22,F25)</f>
        <v>5439.45</v>
      </c>
      <c r="G21" s="10">
        <f>F21/C21*100</f>
        <v>237.6956052455635</v>
      </c>
      <c r="H21" s="10">
        <f>F21/D21*100</f>
        <v>83.6709736963544</v>
      </c>
    </row>
    <row r="22" spans="1:8" s="40" customFormat="1" ht="30" customHeight="1">
      <c r="A22" s="37">
        <v>661</v>
      </c>
      <c r="B22" s="38" t="s">
        <v>166</v>
      </c>
      <c r="C22" s="57">
        <f>C24</f>
        <v>2288.41</v>
      </c>
      <c r="D22" s="57">
        <v>6501</v>
      </c>
      <c r="E22" s="57"/>
      <c r="F22" s="57">
        <f>SUM(F23:F24)</f>
        <v>5439.45</v>
      </c>
      <c r="G22" s="10">
        <f>F22/C22*100</f>
        <v>237.6956052455635</v>
      </c>
      <c r="H22" s="10">
        <f>F22/D22*100</f>
        <v>83.6709736963544</v>
      </c>
    </row>
    <row r="23" spans="1:8" ht="30" customHeight="1">
      <c r="A23" s="41">
        <v>6614</v>
      </c>
      <c r="B23" s="42" t="s">
        <v>284</v>
      </c>
      <c r="C23" s="58">
        <v>0</v>
      </c>
      <c r="D23" s="58"/>
      <c r="E23" s="58"/>
      <c r="F23" s="58">
        <v>430</v>
      </c>
      <c r="G23" s="10">
        <v>0</v>
      </c>
      <c r="H23" s="10"/>
    </row>
    <row r="24" spans="1:8" ht="30" customHeight="1">
      <c r="A24" s="41">
        <v>6615</v>
      </c>
      <c r="B24" s="42" t="s">
        <v>165</v>
      </c>
      <c r="C24" s="58">
        <v>2288.41</v>
      </c>
      <c r="D24" s="58"/>
      <c r="E24" s="58"/>
      <c r="F24" s="58">
        <v>5009.45</v>
      </c>
      <c r="G24" s="10">
        <f aca="true" t="shared" si="2" ref="G24:G29">F24/C24*100</f>
        <v>218.90526610179123</v>
      </c>
      <c r="H24" s="10"/>
    </row>
    <row r="25" spans="1:8" s="40" customFormat="1" ht="30" customHeight="1" hidden="1">
      <c r="A25" s="37">
        <v>663</v>
      </c>
      <c r="B25" s="38" t="s">
        <v>94</v>
      </c>
      <c r="C25" s="57">
        <f>C26</f>
        <v>0</v>
      </c>
      <c r="D25" s="57">
        <v>0</v>
      </c>
      <c r="E25" s="57">
        <v>0</v>
      </c>
      <c r="F25" s="57">
        <f>F26</f>
        <v>0</v>
      </c>
      <c r="G25" s="10" t="e">
        <f t="shared" si="2"/>
        <v>#DIV/0!</v>
      </c>
      <c r="H25" s="10" t="e">
        <f>F25/D25*100</f>
        <v>#DIV/0!</v>
      </c>
    </row>
    <row r="26" spans="1:8" ht="30" customHeight="1" hidden="1">
      <c r="A26" s="41">
        <v>6632</v>
      </c>
      <c r="B26" s="42" t="s">
        <v>242</v>
      </c>
      <c r="C26" s="58"/>
      <c r="D26" s="58"/>
      <c r="E26" s="58"/>
      <c r="F26" s="58">
        <v>0</v>
      </c>
      <c r="G26" s="10" t="e">
        <f t="shared" si="2"/>
        <v>#DIV/0!</v>
      </c>
      <c r="H26" s="10"/>
    </row>
    <row r="27" spans="1:8" ht="30" customHeight="1">
      <c r="A27" s="37">
        <v>67</v>
      </c>
      <c r="B27" s="38" t="s">
        <v>90</v>
      </c>
      <c r="C27" s="57">
        <f>C28</f>
        <v>47555.49</v>
      </c>
      <c r="D27" s="57">
        <f>D28</f>
        <v>79038</v>
      </c>
      <c r="E27" s="57">
        <f>E28</f>
        <v>0</v>
      </c>
      <c r="F27" s="57">
        <f>F28</f>
        <v>79128.96</v>
      </c>
      <c r="G27" s="10">
        <f t="shared" si="2"/>
        <v>166.39290227058962</v>
      </c>
      <c r="H27" s="10">
        <f>F27/D27*100</f>
        <v>100.11508388370152</v>
      </c>
    </row>
    <row r="28" spans="1:8" ht="30" customHeight="1">
      <c r="A28" s="37">
        <v>671</v>
      </c>
      <c r="B28" s="38" t="s">
        <v>159</v>
      </c>
      <c r="C28" s="57">
        <f>SUM(C29:C30)</f>
        <v>47555.49</v>
      </c>
      <c r="D28" s="57">
        <v>79038</v>
      </c>
      <c r="E28" s="57">
        <v>0</v>
      </c>
      <c r="F28" s="57">
        <f>SUM(F29:F30)</f>
        <v>79128.96</v>
      </c>
      <c r="G28" s="10">
        <f t="shared" si="2"/>
        <v>166.39290227058962</v>
      </c>
      <c r="H28" s="10">
        <f>F28/D28*100</f>
        <v>100.11508388370152</v>
      </c>
    </row>
    <row r="29" spans="1:8" ht="30" customHeight="1">
      <c r="A29" s="41">
        <v>6711</v>
      </c>
      <c r="B29" s="42" t="s">
        <v>91</v>
      </c>
      <c r="C29" s="58">
        <v>47555.49</v>
      </c>
      <c r="D29" s="58"/>
      <c r="E29" s="58"/>
      <c r="F29" s="58">
        <v>49281.62</v>
      </c>
      <c r="G29" s="10">
        <f t="shared" si="2"/>
        <v>103.62971762040513</v>
      </c>
      <c r="H29" s="10"/>
    </row>
    <row r="30" spans="1:9" ht="37.5" customHeight="1">
      <c r="A30" s="41">
        <v>6712</v>
      </c>
      <c r="B30" s="84" t="s">
        <v>92</v>
      </c>
      <c r="C30" s="58">
        <v>0</v>
      </c>
      <c r="D30" s="58"/>
      <c r="E30" s="58"/>
      <c r="F30" s="58">
        <v>29847.34</v>
      </c>
      <c r="G30" s="10">
        <v>0</v>
      </c>
      <c r="H30" s="10"/>
      <c r="I30" s="49"/>
    </row>
    <row r="31" spans="1:9" s="40" customFormat="1" ht="30" customHeight="1">
      <c r="A31" s="95">
        <v>7</v>
      </c>
      <c r="B31" s="91" t="s">
        <v>220</v>
      </c>
      <c r="C31" s="111">
        <f>SUM(C32,C34)</f>
        <v>10737.28</v>
      </c>
      <c r="D31" s="111">
        <f>SUM(D32,D34)</f>
        <v>0</v>
      </c>
      <c r="E31" s="111">
        <f>SUM(E32,E34)</f>
        <v>0</v>
      </c>
      <c r="F31" s="111">
        <f>SUM(F32,F34)</f>
        <v>0</v>
      </c>
      <c r="G31" s="94">
        <v>0</v>
      </c>
      <c r="H31" s="94">
        <v>0</v>
      </c>
      <c r="I31" s="49"/>
    </row>
    <row r="32" spans="1:9" s="40" customFormat="1" ht="30" customHeight="1" hidden="1">
      <c r="A32" s="82">
        <v>71</v>
      </c>
      <c r="B32" s="80" t="s">
        <v>221</v>
      </c>
      <c r="C32" s="112">
        <f>C33</f>
        <v>0</v>
      </c>
      <c r="D32" s="112">
        <f>D33</f>
        <v>0</v>
      </c>
      <c r="E32" s="112">
        <f>E33</f>
        <v>0</v>
      </c>
      <c r="F32" s="112">
        <f>F33</f>
        <v>0</v>
      </c>
      <c r="G32" s="10">
        <v>0</v>
      </c>
      <c r="H32" s="10">
        <v>0</v>
      </c>
      <c r="I32" s="49"/>
    </row>
    <row r="33" spans="1:9" ht="30" customHeight="1" hidden="1">
      <c r="A33" s="81">
        <v>711</v>
      </c>
      <c r="B33" s="79" t="s">
        <v>222</v>
      </c>
      <c r="C33" s="113">
        <v>0</v>
      </c>
      <c r="D33" s="58"/>
      <c r="E33" s="58">
        <v>0</v>
      </c>
      <c r="F33" s="58"/>
      <c r="G33" s="10">
        <v>0</v>
      </c>
      <c r="H33" s="10"/>
      <c r="I33" s="49"/>
    </row>
    <row r="34" spans="1:9" s="40" customFormat="1" ht="30" customHeight="1">
      <c r="A34" s="82">
        <v>72</v>
      </c>
      <c r="B34" s="80" t="s">
        <v>223</v>
      </c>
      <c r="C34" s="112">
        <f>SUM(C35:C37)</f>
        <v>10737.28</v>
      </c>
      <c r="D34" s="112">
        <v>0</v>
      </c>
      <c r="E34" s="112">
        <f>SUM(E35:E37)</f>
        <v>0</v>
      </c>
      <c r="F34" s="112">
        <f>SUM(F35:F37)</f>
        <v>0</v>
      </c>
      <c r="G34" s="10">
        <v>0</v>
      </c>
      <c r="H34" s="10">
        <v>0</v>
      </c>
      <c r="I34" s="49"/>
    </row>
    <row r="35" spans="1:9" ht="30" customHeight="1" hidden="1">
      <c r="A35" s="81">
        <v>721</v>
      </c>
      <c r="B35" s="79" t="s">
        <v>224</v>
      </c>
      <c r="C35" s="113">
        <v>0</v>
      </c>
      <c r="D35" s="58"/>
      <c r="E35" s="58">
        <v>0</v>
      </c>
      <c r="F35" s="58"/>
      <c r="G35" s="10">
        <v>0</v>
      </c>
      <c r="H35" s="10"/>
      <c r="I35" s="49"/>
    </row>
    <row r="36" spans="1:9" ht="30" customHeight="1">
      <c r="A36" s="81">
        <v>722</v>
      </c>
      <c r="B36" s="79" t="s">
        <v>225</v>
      </c>
      <c r="C36" s="113">
        <v>10737.28</v>
      </c>
      <c r="D36" s="58"/>
      <c r="E36" s="58"/>
      <c r="F36" s="58">
        <v>0</v>
      </c>
      <c r="G36" s="10">
        <v>0</v>
      </c>
      <c r="H36" s="10"/>
      <c r="I36" s="49"/>
    </row>
    <row r="37" spans="1:9" ht="30" customHeight="1" hidden="1">
      <c r="A37" s="86">
        <v>723</v>
      </c>
      <c r="B37" s="87" t="s">
        <v>226</v>
      </c>
      <c r="C37" s="114">
        <v>0</v>
      </c>
      <c r="D37" s="115"/>
      <c r="E37" s="115">
        <v>0</v>
      </c>
      <c r="F37" s="115"/>
      <c r="G37" s="10">
        <v>0</v>
      </c>
      <c r="H37" s="10"/>
      <c r="I37" s="49"/>
    </row>
    <row r="38" spans="1:9" s="40" customFormat="1" ht="30" customHeight="1" hidden="1">
      <c r="A38" s="90">
        <v>8</v>
      </c>
      <c r="B38" s="91" t="s">
        <v>227</v>
      </c>
      <c r="C38" s="110">
        <f>SUM(C39,C41,C43)</f>
        <v>0</v>
      </c>
      <c r="D38" s="110">
        <f>SUM(D39,D41,D43)</f>
        <v>0</v>
      </c>
      <c r="E38" s="110">
        <f>SUM(E39,E41,E43)</f>
        <v>0</v>
      </c>
      <c r="F38" s="110">
        <f>SUM(F39,F41,F43)</f>
        <v>0</v>
      </c>
      <c r="G38" s="94">
        <v>0</v>
      </c>
      <c r="H38" s="94">
        <v>0</v>
      </c>
      <c r="I38" s="49"/>
    </row>
    <row r="39" spans="1:9" s="40" customFormat="1" ht="30" customHeight="1" hidden="1">
      <c r="A39" s="88">
        <v>81</v>
      </c>
      <c r="B39" s="80" t="s">
        <v>228</v>
      </c>
      <c r="C39" s="57">
        <f>SUM(C40:C40)</f>
        <v>0</v>
      </c>
      <c r="D39" s="57">
        <f>SUM(D40:D40)</f>
        <v>0</v>
      </c>
      <c r="E39" s="57">
        <f>SUM(E40:E40)</f>
        <v>0</v>
      </c>
      <c r="F39" s="57">
        <f>SUM(F40:F40)</f>
        <v>0</v>
      </c>
      <c r="G39" s="10">
        <v>0</v>
      </c>
      <c r="H39" s="10">
        <v>0</v>
      </c>
      <c r="I39" s="49"/>
    </row>
    <row r="40" spans="1:9" ht="30" customHeight="1" hidden="1">
      <c r="A40" s="89">
        <v>818</v>
      </c>
      <c r="B40" s="79" t="s">
        <v>229</v>
      </c>
      <c r="C40" s="58">
        <v>0</v>
      </c>
      <c r="D40" s="58"/>
      <c r="E40" s="58">
        <v>0</v>
      </c>
      <c r="F40" s="58"/>
      <c r="G40" s="10">
        <v>0</v>
      </c>
      <c r="H40" s="10"/>
      <c r="I40" s="49"/>
    </row>
    <row r="41" spans="1:9" s="40" customFormat="1" ht="30" customHeight="1" hidden="1">
      <c r="A41" s="88">
        <v>83</v>
      </c>
      <c r="B41" s="80" t="s">
        <v>230</v>
      </c>
      <c r="C41" s="57">
        <f>C42</f>
        <v>0</v>
      </c>
      <c r="D41" s="57">
        <f>D42</f>
        <v>0</v>
      </c>
      <c r="E41" s="57">
        <f>E42</f>
        <v>0</v>
      </c>
      <c r="F41" s="57"/>
      <c r="G41" s="10">
        <v>0</v>
      </c>
      <c r="H41" s="10">
        <v>0</v>
      </c>
      <c r="I41" s="49"/>
    </row>
    <row r="42" spans="1:9" ht="30" customHeight="1" hidden="1">
      <c r="A42" s="89">
        <v>832</v>
      </c>
      <c r="B42" s="79" t="s">
        <v>231</v>
      </c>
      <c r="C42" s="58">
        <v>0</v>
      </c>
      <c r="D42" s="58"/>
      <c r="E42" s="58">
        <v>0</v>
      </c>
      <c r="F42" s="58"/>
      <c r="G42" s="10">
        <v>0</v>
      </c>
      <c r="H42" s="10"/>
      <c r="I42" s="49"/>
    </row>
    <row r="43" spans="1:9" s="40" customFormat="1" ht="30" customHeight="1" hidden="1">
      <c r="A43" s="88">
        <v>84</v>
      </c>
      <c r="B43" s="80" t="s">
        <v>232</v>
      </c>
      <c r="C43" s="57">
        <f>SUM(C44:C44)</f>
        <v>0</v>
      </c>
      <c r="D43" s="57">
        <f>SUM(D44:D44)</f>
        <v>0</v>
      </c>
      <c r="E43" s="57">
        <f>SUM(E44:E44)</f>
        <v>0</v>
      </c>
      <c r="F43" s="57"/>
      <c r="G43" s="10">
        <v>0</v>
      </c>
      <c r="H43" s="10">
        <v>0</v>
      </c>
      <c r="I43" s="49"/>
    </row>
    <row r="44" spans="1:9" ht="30" customHeight="1" hidden="1">
      <c r="A44" s="89">
        <v>844</v>
      </c>
      <c r="B44" s="79" t="s">
        <v>233</v>
      </c>
      <c r="C44" s="58">
        <v>0</v>
      </c>
      <c r="D44" s="58"/>
      <c r="E44" s="58">
        <v>0</v>
      </c>
      <c r="F44" s="58"/>
      <c r="G44" s="10">
        <v>0</v>
      </c>
      <c r="H44" s="10"/>
      <c r="I44" s="49"/>
    </row>
    <row r="45" spans="1:8" ht="30" customHeight="1">
      <c r="A45" s="99" t="s">
        <v>98</v>
      </c>
      <c r="B45" s="100"/>
      <c r="C45" s="116">
        <f>SUM(C4,C31,C38)-0.01</f>
        <v>388465.37</v>
      </c>
      <c r="D45" s="116">
        <f>SUM(D4,D31,D38)</f>
        <v>907997</v>
      </c>
      <c r="E45" s="116">
        <f>SUM(E4,E31,E38)</f>
        <v>0</v>
      </c>
      <c r="F45" s="116">
        <f>SUM(F4,F31,F38)</f>
        <v>434657.20000000007</v>
      </c>
      <c r="G45" s="94">
        <f>F45/C45*100</f>
        <v>111.89084885481557</v>
      </c>
      <c r="H45" s="94">
        <f>F45/D45*100</f>
        <v>47.8698938432616</v>
      </c>
    </row>
    <row r="46" spans="1:8" ht="16.5" customHeight="1">
      <c r="A46" s="76"/>
      <c r="B46" s="51"/>
      <c r="C46" s="64"/>
      <c r="D46" s="64"/>
      <c r="E46" s="64"/>
      <c r="F46" s="64"/>
      <c r="G46" s="52"/>
      <c r="H46" s="52"/>
    </row>
    <row r="47" spans="1:8" s="56" customFormat="1" ht="36" customHeight="1">
      <c r="A47" s="163" t="s">
        <v>167</v>
      </c>
      <c r="B47" s="163"/>
      <c r="C47" s="163"/>
      <c r="D47" s="163"/>
      <c r="E47" s="163"/>
      <c r="F47" s="163"/>
      <c r="G47" s="163"/>
      <c r="H47" s="163"/>
    </row>
    <row r="48" spans="1:8" s="121" customFormat="1" ht="44.25" customHeight="1">
      <c r="A48" s="29" t="s">
        <v>238</v>
      </c>
      <c r="B48" s="30" t="s">
        <v>239</v>
      </c>
      <c r="C48" s="31" t="s">
        <v>296</v>
      </c>
      <c r="D48" s="32" t="s">
        <v>310</v>
      </c>
      <c r="E48" s="32" t="s">
        <v>311</v>
      </c>
      <c r="F48" s="32" t="s">
        <v>312</v>
      </c>
      <c r="G48" s="6" t="s">
        <v>88</v>
      </c>
      <c r="H48" s="6" t="s">
        <v>299</v>
      </c>
    </row>
    <row r="49" spans="1:8" s="56" customFormat="1" ht="12.75">
      <c r="A49" s="162">
        <v>1</v>
      </c>
      <c r="B49" s="162"/>
      <c r="C49" s="109">
        <v>2</v>
      </c>
      <c r="D49" s="73">
        <v>3</v>
      </c>
      <c r="E49" s="73">
        <v>4</v>
      </c>
      <c r="F49" s="73">
        <v>5</v>
      </c>
      <c r="G49" s="6" t="s">
        <v>89</v>
      </c>
      <c r="H49" s="6" t="s">
        <v>297</v>
      </c>
    </row>
    <row r="50" spans="1:8" s="56" customFormat="1" ht="20.25" customHeight="1">
      <c r="A50" s="60">
        <v>1</v>
      </c>
      <c r="B50" s="60" t="s">
        <v>168</v>
      </c>
      <c r="C50" s="50">
        <v>47555.49</v>
      </c>
      <c r="D50" s="50">
        <f>+D28</f>
        <v>79038</v>
      </c>
      <c r="E50" s="50">
        <v>0</v>
      </c>
      <c r="F50" s="50">
        <f>+F28</f>
        <v>79128.96</v>
      </c>
      <c r="G50" s="10">
        <f aca="true" t="shared" si="3" ref="G50:G55">F50/C50*100</f>
        <v>166.39290227058962</v>
      </c>
      <c r="H50" s="10">
        <f aca="true" t="shared" si="4" ref="H50:H55">F50/D50*100</f>
        <v>100.11508388370152</v>
      </c>
    </row>
    <row r="51" spans="1:8" s="56" customFormat="1" ht="20.25" customHeight="1">
      <c r="A51" s="60">
        <v>2</v>
      </c>
      <c r="B51" s="60" t="s">
        <v>172</v>
      </c>
      <c r="C51" s="50">
        <v>13025.68</v>
      </c>
      <c r="D51" s="50">
        <f>+D21</f>
        <v>6501</v>
      </c>
      <c r="E51" s="50">
        <v>0</v>
      </c>
      <c r="F51" s="50">
        <f>+F21</f>
        <v>5439.45</v>
      </c>
      <c r="G51" s="10">
        <f t="shared" si="3"/>
        <v>41.75943213713219</v>
      </c>
      <c r="H51" s="10">
        <f t="shared" si="4"/>
        <v>83.6709736963544</v>
      </c>
    </row>
    <row r="52" spans="1:8" s="56" customFormat="1" ht="20.25" customHeight="1">
      <c r="A52" s="60">
        <v>3</v>
      </c>
      <c r="B52" s="60" t="s">
        <v>169</v>
      </c>
      <c r="C52" s="50">
        <v>0</v>
      </c>
      <c r="D52" s="50">
        <v>0</v>
      </c>
      <c r="E52" s="50">
        <v>0</v>
      </c>
      <c r="F52" s="50">
        <v>0</v>
      </c>
      <c r="G52" s="10" t="e">
        <f t="shared" si="3"/>
        <v>#DIV/0!</v>
      </c>
      <c r="H52" s="10" t="e">
        <f t="shared" si="4"/>
        <v>#DIV/0!</v>
      </c>
    </row>
    <row r="53" spans="1:8" s="56" customFormat="1" ht="20.25" customHeight="1">
      <c r="A53" s="60">
        <v>4</v>
      </c>
      <c r="B53" s="60" t="s">
        <v>170</v>
      </c>
      <c r="C53" s="50">
        <v>73.68</v>
      </c>
      <c r="D53" s="50">
        <f>+D20</f>
        <v>0</v>
      </c>
      <c r="E53" s="50">
        <v>0</v>
      </c>
      <c r="F53" s="50">
        <f>+F20</f>
        <v>158.74</v>
      </c>
      <c r="G53" s="10">
        <v>0</v>
      </c>
      <c r="H53" s="10" t="e">
        <f t="shared" si="4"/>
        <v>#DIV/0!</v>
      </c>
    </row>
    <row r="54" spans="1:8" s="56" customFormat="1" ht="20.25" customHeight="1">
      <c r="A54" s="60">
        <v>5</v>
      </c>
      <c r="B54" s="60" t="s">
        <v>171</v>
      </c>
      <c r="C54" s="50">
        <v>327810.52</v>
      </c>
      <c r="D54" s="50">
        <f>+D5</f>
        <v>822458</v>
      </c>
      <c r="E54" s="50">
        <v>0</v>
      </c>
      <c r="F54" s="50">
        <f>+F5</f>
        <v>349930.05000000005</v>
      </c>
      <c r="G54" s="10">
        <f t="shared" si="3"/>
        <v>106.74765715267466</v>
      </c>
      <c r="H54" s="10">
        <f t="shared" si="4"/>
        <v>42.5468595356845</v>
      </c>
    </row>
    <row r="55" spans="1:8" s="59" customFormat="1" ht="20.25" customHeight="1">
      <c r="A55" s="60"/>
      <c r="B55" s="62" t="s">
        <v>173</v>
      </c>
      <c r="C55" s="63">
        <f>SUM(C50:C54)</f>
        <v>388465.37</v>
      </c>
      <c r="D55" s="63">
        <f>SUM(D50:D54)</f>
        <v>907997</v>
      </c>
      <c r="E55" s="63">
        <f>SUM(E50:E54)</f>
        <v>0</v>
      </c>
      <c r="F55" s="63">
        <f>SUM(F50:F54)</f>
        <v>434657.20000000007</v>
      </c>
      <c r="G55" s="10">
        <f t="shared" si="3"/>
        <v>111.89084885481557</v>
      </c>
      <c r="H55" s="10">
        <f t="shared" si="4"/>
        <v>47.8698938432616</v>
      </c>
    </row>
    <row r="56" spans="1:8" s="59" customFormat="1" ht="12.75">
      <c r="A56" s="61"/>
      <c r="B56" s="53"/>
      <c r="C56" s="68"/>
      <c r="D56" s="68"/>
      <c r="E56" s="68"/>
      <c r="F56" s="68"/>
      <c r="G56" s="54"/>
      <c r="H56" s="54"/>
    </row>
  </sheetData>
  <sheetProtection/>
  <mergeCells count="4">
    <mergeCell ref="A1:H1"/>
    <mergeCell ref="A49:B49"/>
    <mergeCell ref="A47:H47"/>
    <mergeCell ref="A3:B3"/>
  </mergeCells>
  <printOptions/>
  <pageMargins left="0.7086614173228347" right="0.7086614173228347" top="0.5511811023622047" bottom="0.5511811023622047" header="0.31496062992125984" footer="0.31496062992125984"/>
  <pageSetup fitToHeight="4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28125" style="78" customWidth="1"/>
    <col min="2" max="2" width="42.28125" style="25" customWidth="1"/>
    <col min="3" max="3" width="18.421875" style="26" customWidth="1"/>
    <col min="4" max="4" width="19.00390625" style="26" customWidth="1"/>
    <col min="5" max="5" width="18.8515625" style="26" customWidth="1"/>
    <col min="6" max="6" width="18.00390625" style="26" customWidth="1"/>
    <col min="7" max="7" width="16.28125" style="27" customWidth="1"/>
    <col min="8" max="8" width="15.28125" style="28" customWidth="1"/>
    <col min="9" max="11" width="15.28125" style="25" customWidth="1"/>
    <col min="12" max="15" width="15.140625" style="25" customWidth="1"/>
    <col min="16" max="16" width="16.7109375" style="25" hidden="1" customWidth="1"/>
    <col min="17" max="17" width="16.421875" style="25" hidden="1" customWidth="1"/>
    <col min="18" max="18" width="12.57421875" style="25" hidden="1" customWidth="1"/>
    <col min="19" max="19" width="15.140625" style="25" customWidth="1"/>
    <col min="20" max="16384" width="9.140625" style="25" customWidth="1"/>
  </cols>
  <sheetData>
    <row r="1" spans="1:8" ht="22.5" customHeight="1">
      <c r="A1" s="167" t="s">
        <v>306</v>
      </c>
      <c r="B1" s="167"/>
      <c r="C1" s="167"/>
      <c r="D1" s="167"/>
      <c r="E1" s="167"/>
      <c r="F1" s="167"/>
      <c r="G1" s="167"/>
      <c r="H1" s="167"/>
    </row>
    <row r="2" spans="1:8" s="69" customFormat="1" ht="38.25">
      <c r="A2" s="75" t="s">
        <v>99</v>
      </c>
      <c r="B2" s="30" t="s">
        <v>87</v>
      </c>
      <c r="C2" s="31" t="s">
        <v>296</v>
      </c>
      <c r="D2" s="32" t="s">
        <v>310</v>
      </c>
      <c r="E2" s="32" t="s">
        <v>311</v>
      </c>
      <c r="F2" s="32" t="s">
        <v>312</v>
      </c>
      <c r="G2" s="5" t="s">
        <v>88</v>
      </c>
      <c r="H2" s="6" t="s">
        <v>299</v>
      </c>
    </row>
    <row r="3" spans="1:8" s="74" customFormat="1" ht="12.75">
      <c r="A3" s="168">
        <v>1</v>
      </c>
      <c r="B3" s="169"/>
      <c r="C3" s="34">
        <v>2</v>
      </c>
      <c r="D3" s="35">
        <v>3</v>
      </c>
      <c r="E3" s="35">
        <v>4</v>
      </c>
      <c r="F3" s="35">
        <v>5</v>
      </c>
      <c r="G3" s="35" t="s">
        <v>89</v>
      </c>
      <c r="H3" s="6" t="s">
        <v>297</v>
      </c>
    </row>
    <row r="4" spans="1:8" ht="12.75">
      <c r="A4" s="97">
        <v>3</v>
      </c>
      <c r="B4" s="101" t="s">
        <v>333</v>
      </c>
      <c r="C4" s="92">
        <f>SUM(C5,C15,C47,C51,C56)</f>
        <v>376545.85000000003</v>
      </c>
      <c r="D4" s="92">
        <f>SUM(D5,D15,D47,D51,D56)</f>
        <v>774666.68</v>
      </c>
      <c r="E4" s="92">
        <f>SUM(E5,E15,E47,E51,E56)</f>
        <v>0</v>
      </c>
      <c r="F4" s="92">
        <f>SUM(F5,F15,F47,F51,F56)</f>
        <v>406631.4</v>
      </c>
      <c r="G4" s="93">
        <f aca="true" t="shared" si="0" ref="G4:G69">F4/C4*100</f>
        <v>107.98987692999404</v>
      </c>
      <c r="H4" s="94">
        <f>F4/D4*100</f>
        <v>52.49114367485122</v>
      </c>
    </row>
    <row r="5" spans="1:8" ht="12.75">
      <c r="A5" s="37">
        <v>31</v>
      </c>
      <c r="B5" s="70" t="s">
        <v>100</v>
      </c>
      <c r="C5" s="39">
        <f>SUM(C6,C10,C12)</f>
        <v>321025.03</v>
      </c>
      <c r="D5" s="39">
        <f>SUM(D6,D10,D12)</f>
        <v>677300</v>
      </c>
      <c r="E5" s="39">
        <f>SUM(E6,E10,E12)</f>
        <v>0</v>
      </c>
      <c r="F5" s="39">
        <f>SUM(F6,F10,F12)</f>
        <v>344261.96</v>
      </c>
      <c r="G5" s="9">
        <f t="shared" si="0"/>
        <v>107.23835459185223</v>
      </c>
      <c r="H5" s="10">
        <f>F5/D5*100</f>
        <v>50.82857817805995</v>
      </c>
    </row>
    <row r="6" spans="1:8" ht="12.75">
      <c r="A6" s="37">
        <v>311</v>
      </c>
      <c r="B6" s="70" t="s">
        <v>101</v>
      </c>
      <c r="C6" s="39">
        <f>SUM(C7:C9)</f>
        <v>267990.12</v>
      </c>
      <c r="D6" s="39">
        <f>542000+24220</f>
        <v>566220</v>
      </c>
      <c r="E6" s="39">
        <v>0</v>
      </c>
      <c r="F6" s="39">
        <f>SUM(F7:F9)</f>
        <v>293670.64</v>
      </c>
      <c r="G6" s="9">
        <f t="shared" si="0"/>
        <v>109.58263685243321</v>
      </c>
      <c r="H6" s="10">
        <f>F6/D6*100</f>
        <v>51.865112500441526</v>
      </c>
    </row>
    <row r="7" spans="1:8" ht="12.75">
      <c r="A7" s="41">
        <v>3111</v>
      </c>
      <c r="B7" s="42" t="s">
        <v>102</v>
      </c>
      <c r="C7" s="43">
        <v>267990.12</v>
      </c>
      <c r="D7" s="43"/>
      <c r="E7" s="43"/>
      <c r="F7" s="43">
        <v>293670.64</v>
      </c>
      <c r="G7" s="9">
        <f t="shared" si="0"/>
        <v>109.58263685243321</v>
      </c>
      <c r="H7" s="10"/>
    </row>
    <row r="8" spans="1:8" ht="12.75" customHeight="1" hidden="1">
      <c r="A8" s="41">
        <v>3113</v>
      </c>
      <c r="B8" s="42" t="s">
        <v>148</v>
      </c>
      <c r="C8" s="43">
        <v>0</v>
      </c>
      <c r="D8" s="43"/>
      <c r="E8" s="43"/>
      <c r="F8" s="43">
        <v>0</v>
      </c>
      <c r="G8" s="9">
        <v>0</v>
      </c>
      <c r="H8" s="10"/>
    </row>
    <row r="9" spans="1:8" ht="12.75" customHeight="1" hidden="1">
      <c r="A9" s="41">
        <v>3114</v>
      </c>
      <c r="B9" s="42" t="s">
        <v>149</v>
      </c>
      <c r="C9" s="43">
        <v>0</v>
      </c>
      <c r="D9" s="43"/>
      <c r="E9" s="43">
        <v>0</v>
      </c>
      <c r="F9" s="43">
        <v>0</v>
      </c>
      <c r="G9" s="9">
        <v>0</v>
      </c>
      <c r="H9" s="10"/>
    </row>
    <row r="10" spans="1:8" ht="12.75">
      <c r="A10" s="37">
        <v>312</v>
      </c>
      <c r="B10" s="70" t="s">
        <v>103</v>
      </c>
      <c r="C10" s="39">
        <f>SUM(C11)</f>
        <v>8789.82</v>
      </c>
      <c r="D10" s="39">
        <f>17320+360</f>
        <v>17680</v>
      </c>
      <c r="E10" s="39">
        <v>0</v>
      </c>
      <c r="F10" s="39">
        <f>SUM(F11)</f>
        <v>2135.69</v>
      </c>
      <c r="G10" s="9">
        <f t="shared" si="0"/>
        <v>24.297312117881823</v>
      </c>
      <c r="H10" s="10">
        <f>F10/D10*100</f>
        <v>12.079694570135748</v>
      </c>
    </row>
    <row r="11" spans="1:8" ht="12.75">
      <c r="A11" s="41" t="s">
        <v>5</v>
      </c>
      <c r="B11" s="71" t="s">
        <v>103</v>
      </c>
      <c r="C11" s="43">
        <v>8789.82</v>
      </c>
      <c r="D11" s="43"/>
      <c r="E11" s="43"/>
      <c r="F11" s="43">
        <v>2135.69</v>
      </c>
      <c r="G11" s="9">
        <f t="shared" si="0"/>
        <v>24.297312117881823</v>
      </c>
      <c r="H11" s="10"/>
    </row>
    <row r="12" spans="1:8" ht="12.75">
      <c r="A12" s="37">
        <v>313</v>
      </c>
      <c r="B12" s="70" t="s">
        <v>104</v>
      </c>
      <c r="C12" s="39">
        <f>SUM(C13:C14)</f>
        <v>44245.09</v>
      </c>
      <c r="D12" s="39">
        <f>89400+4000</f>
        <v>93400</v>
      </c>
      <c r="E12" s="39">
        <v>0</v>
      </c>
      <c r="F12" s="39">
        <f>SUM(F13:F14)</f>
        <v>48455.63</v>
      </c>
      <c r="G12" s="9">
        <f t="shared" si="0"/>
        <v>109.51640057687757</v>
      </c>
      <c r="H12" s="10">
        <f>F12/D12*100</f>
        <v>51.87968950749464</v>
      </c>
    </row>
    <row r="13" spans="1:8" ht="12.75">
      <c r="A13" s="41">
        <v>3132</v>
      </c>
      <c r="B13" s="71" t="s">
        <v>105</v>
      </c>
      <c r="C13" s="43">
        <v>44180.2</v>
      </c>
      <c r="D13" s="43"/>
      <c r="E13" s="43"/>
      <c r="F13" s="43">
        <v>48455.63</v>
      </c>
      <c r="G13" s="9">
        <f t="shared" si="0"/>
        <v>109.67725361134626</v>
      </c>
      <c r="H13" s="10"/>
    </row>
    <row r="14" spans="1:8" ht="25.5">
      <c r="A14" s="41">
        <v>3133</v>
      </c>
      <c r="B14" s="71" t="s">
        <v>106</v>
      </c>
      <c r="C14" s="43">
        <v>64.89</v>
      </c>
      <c r="D14" s="43"/>
      <c r="E14" s="43"/>
      <c r="F14" s="43">
        <v>0</v>
      </c>
      <c r="G14" s="9">
        <v>0</v>
      </c>
      <c r="H14" s="10"/>
    </row>
    <row r="15" spans="1:8" ht="12.75">
      <c r="A15" s="37">
        <v>32</v>
      </c>
      <c r="B15" s="70" t="s">
        <v>107</v>
      </c>
      <c r="C15" s="39">
        <f>SUM(C16,C21,C28,C38,C40)</f>
        <v>53732.79</v>
      </c>
      <c r="D15" s="39">
        <f>SUM(D16,D21,D28,D38,D40)</f>
        <v>97116.68000000001</v>
      </c>
      <c r="E15" s="39">
        <f>SUM(E16,E21,E28,E38,E40)</f>
        <v>0</v>
      </c>
      <c r="F15" s="39">
        <f>SUM(F16,F21,F28,F38,F40)</f>
        <v>62123.26</v>
      </c>
      <c r="G15" s="9">
        <f t="shared" si="0"/>
        <v>115.61517650581703</v>
      </c>
      <c r="H15" s="10">
        <f>F15/D15*100</f>
        <v>63.967652106723584</v>
      </c>
    </row>
    <row r="16" spans="1:8" ht="12.75">
      <c r="A16" s="37">
        <v>321</v>
      </c>
      <c r="B16" s="70" t="s">
        <v>108</v>
      </c>
      <c r="C16" s="39">
        <f>SUM(C17:C20)</f>
        <v>13124.779999999999</v>
      </c>
      <c r="D16" s="39">
        <f>3450+15951.76+4821.68+336</f>
        <v>24559.440000000002</v>
      </c>
      <c r="E16" s="39">
        <v>0</v>
      </c>
      <c r="F16" s="39">
        <f>SUM(F17:F20)</f>
        <v>15760.84</v>
      </c>
      <c r="G16" s="9">
        <f t="shared" si="0"/>
        <v>120.08460332287476</v>
      </c>
      <c r="H16" s="10">
        <f>F16/D16*100</f>
        <v>64.17426455977822</v>
      </c>
    </row>
    <row r="17" spans="1:8" ht="12.75">
      <c r="A17" s="41" t="s">
        <v>9</v>
      </c>
      <c r="B17" s="71" t="s">
        <v>109</v>
      </c>
      <c r="C17" s="43">
        <v>4203.22</v>
      </c>
      <c r="D17" s="43"/>
      <c r="E17" s="43"/>
      <c r="F17" s="43">
        <v>5859.37</v>
      </c>
      <c r="G17" s="9">
        <f t="shared" si="0"/>
        <v>139.40193470720067</v>
      </c>
      <c r="H17" s="10"/>
    </row>
    <row r="18" spans="1:8" ht="25.5">
      <c r="A18" s="41" t="s">
        <v>8</v>
      </c>
      <c r="B18" s="71" t="s">
        <v>110</v>
      </c>
      <c r="C18" s="43">
        <v>8592.67</v>
      </c>
      <c r="D18" s="43"/>
      <c r="E18" s="43"/>
      <c r="F18" s="43">
        <v>9802.67</v>
      </c>
      <c r="G18" s="9">
        <f t="shared" si="0"/>
        <v>114.08176969440231</v>
      </c>
      <c r="H18" s="10"/>
    </row>
    <row r="19" spans="1:8" ht="12.75">
      <c r="A19" s="41">
        <v>3213</v>
      </c>
      <c r="B19" s="71" t="s">
        <v>111</v>
      </c>
      <c r="C19" s="43">
        <v>185.81</v>
      </c>
      <c r="D19" s="43"/>
      <c r="E19" s="43"/>
      <c r="F19" s="43">
        <v>58</v>
      </c>
      <c r="G19" s="9">
        <f>F19/C19*100</f>
        <v>31.21468166406544</v>
      </c>
      <c r="H19" s="16"/>
    </row>
    <row r="20" spans="1:8" ht="12.75">
      <c r="A20" s="41">
        <v>3214</v>
      </c>
      <c r="B20" s="71" t="s">
        <v>243</v>
      </c>
      <c r="C20" s="43">
        <v>143.08</v>
      </c>
      <c r="D20" s="43"/>
      <c r="E20" s="43"/>
      <c r="F20" s="43">
        <v>40.8</v>
      </c>
      <c r="G20" s="9">
        <f t="shared" si="0"/>
        <v>28.515515795359235</v>
      </c>
      <c r="H20" s="16"/>
    </row>
    <row r="21" spans="1:8" ht="12.75">
      <c r="A21" s="37">
        <v>322</v>
      </c>
      <c r="B21" s="70" t="s">
        <v>112</v>
      </c>
      <c r="C21" s="39">
        <f>SUM(C22:C27)</f>
        <v>24329.120000000003</v>
      </c>
      <c r="D21" s="39">
        <f>17702.54+18651.52+1831+2996+400+1711+133</f>
        <v>43425.06</v>
      </c>
      <c r="E21" s="39">
        <v>0</v>
      </c>
      <c r="F21" s="39">
        <f>SUM(F22:F27)</f>
        <v>33222.26</v>
      </c>
      <c r="G21" s="9">
        <f t="shared" si="0"/>
        <v>136.5534799450206</v>
      </c>
      <c r="H21" s="10">
        <f>F21/D21*100</f>
        <v>76.50481081661144</v>
      </c>
    </row>
    <row r="22" spans="1:8" ht="12.75">
      <c r="A22" s="41" t="s">
        <v>53</v>
      </c>
      <c r="B22" s="71" t="s">
        <v>113</v>
      </c>
      <c r="C22" s="43">
        <v>9922.84</v>
      </c>
      <c r="D22" s="43"/>
      <c r="E22" s="43"/>
      <c r="F22" s="43">
        <v>14299.07</v>
      </c>
      <c r="G22" s="9">
        <f t="shared" si="0"/>
        <v>144.10259562786462</v>
      </c>
      <c r="H22" s="10"/>
    </row>
    <row r="23" spans="1:8" ht="12.75" hidden="1">
      <c r="A23" s="41">
        <v>3222</v>
      </c>
      <c r="B23" s="71" t="s">
        <v>114</v>
      </c>
      <c r="C23" s="43">
        <v>0</v>
      </c>
      <c r="D23" s="43"/>
      <c r="E23" s="43"/>
      <c r="F23" s="43">
        <v>0</v>
      </c>
      <c r="G23" s="9">
        <v>0</v>
      </c>
      <c r="H23" s="10"/>
    </row>
    <row r="24" spans="1:8" ht="12.75">
      <c r="A24" s="41" t="s">
        <v>50</v>
      </c>
      <c r="B24" s="71" t="s">
        <v>115</v>
      </c>
      <c r="C24" s="43">
        <v>13393.34</v>
      </c>
      <c r="D24" s="43"/>
      <c r="E24" s="43"/>
      <c r="F24" s="43">
        <v>14328.97</v>
      </c>
      <c r="G24" s="9">
        <f t="shared" si="0"/>
        <v>106.9857854724811</v>
      </c>
      <c r="H24" s="10"/>
    </row>
    <row r="25" spans="1:8" ht="25.5">
      <c r="A25" s="41" t="s">
        <v>55</v>
      </c>
      <c r="B25" s="71" t="s">
        <v>116</v>
      </c>
      <c r="C25" s="43">
        <v>77.88</v>
      </c>
      <c r="D25" s="43"/>
      <c r="E25" s="43"/>
      <c r="F25" s="43">
        <v>1125.6</v>
      </c>
      <c r="G25" s="9">
        <f t="shared" si="0"/>
        <v>1445.3004622496146</v>
      </c>
      <c r="H25" s="10"/>
    </row>
    <row r="26" spans="1:8" ht="12.75">
      <c r="A26" s="41">
        <v>3225</v>
      </c>
      <c r="B26" s="71" t="s">
        <v>117</v>
      </c>
      <c r="C26" s="43">
        <v>911.83</v>
      </c>
      <c r="D26" s="43"/>
      <c r="E26" s="43"/>
      <c r="F26" s="43">
        <v>3336.22</v>
      </c>
      <c r="G26" s="9">
        <f t="shared" si="0"/>
        <v>365.8817981421975</v>
      </c>
      <c r="H26" s="10"/>
    </row>
    <row r="27" spans="1:8" ht="12.75">
      <c r="A27" s="41">
        <v>3227</v>
      </c>
      <c r="B27" s="71" t="s">
        <v>118</v>
      </c>
      <c r="C27" s="43">
        <v>23.23</v>
      </c>
      <c r="D27" s="43"/>
      <c r="E27" s="43"/>
      <c r="F27" s="43">
        <v>132.4</v>
      </c>
      <c r="G27" s="9">
        <f t="shared" si="0"/>
        <v>569.952647438657</v>
      </c>
      <c r="H27" s="10"/>
    </row>
    <row r="28" spans="1:8" ht="12.75">
      <c r="A28" s="37">
        <v>323</v>
      </c>
      <c r="B28" s="70" t="s">
        <v>119</v>
      </c>
      <c r="C28" s="39">
        <f>SUM(C29:C37)</f>
        <v>11510.239999999998</v>
      </c>
      <c r="D28" s="39">
        <f>17608.45+929.06+4520+2129+398</f>
        <v>25584.510000000002</v>
      </c>
      <c r="E28" s="39">
        <v>0</v>
      </c>
      <c r="F28" s="39">
        <f>SUM(F29:F37)</f>
        <v>11358.28</v>
      </c>
      <c r="G28" s="9">
        <f t="shared" si="0"/>
        <v>98.67978426166616</v>
      </c>
      <c r="H28" s="10">
        <f>F28/D28*100</f>
        <v>44.39514378035772</v>
      </c>
    </row>
    <row r="29" spans="1:8" ht="12.75">
      <c r="A29" s="41" t="s">
        <v>59</v>
      </c>
      <c r="B29" s="71" t="s">
        <v>120</v>
      </c>
      <c r="C29" s="43">
        <v>592.08</v>
      </c>
      <c r="D29" s="43"/>
      <c r="E29" s="43"/>
      <c r="F29" s="43">
        <v>732.99</v>
      </c>
      <c r="G29" s="9">
        <f t="shared" si="0"/>
        <v>123.79914876368056</v>
      </c>
      <c r="H29" s="10"/>
    </row>
    <row r="30" spans="1:8" ht="12.75">
      <c r="A30" s="41" t="s">
        <v>23</v>
      </c>
      <c r="B30" s="71" t="s">
        <v>121</v>
      </c>
      <c r="C30" s="43">
        <v>2126.75</v>
      </c>
      <c r="D30" s="43"/>
      <c r="E30" s="43"/>
      <c r="F30" s="43">
        <v>1421.64</v>
      </c>
      <c r="G30" s="9">
        <f t="shared" si="0"/>
        <v>66.84565651816152</v>
      </c>
      <c r="H30" s="10"/>
    </row>
    <row r="31" spans="1:8" ht="12.75" hidden="1">
      <c r="A31" s="41">
        <v>3233</v>
      </c>
      <c r="B31" s="71" t="s">
        <v>154</v>
      </c>
      <c r="C31" s="43">
        <v>0</v>
      </c>
      <c r="D31" s="43"/>
      <c r="E31" s="43"/>
      <c r="F31" s="43">
        <v>0</v>
      </c>
      <c r="G31" s="9" t="e">
        <f t="shared" si="0"/>
        <v>#DIV/0!</v>
      </c>
      <c r="H31" s="10"/>
    </row>
    <row r="32" spans="1:8" ht="12.75">
      <c r="A32" s="41" t="s">
        <v>48</v>
      </c>
      <c r="B32" s="71" t="s">
        <v>122</v>
      </c>
      <c r="C32" s="43">
        <v>2420.07</v>
      </c>
      <c r="D32" s="43"/>
      <c r="E32" s="43"/>
      <c r="F32" s="43">
        <v>2790.83</v>
      </c>
      <c r="G32" s="9">
        <f t="shared" si="0"/>
        <v>115.32021801022283</v>
      </c>
      <c r="H32" s="16"/>
    </row>
    <row r="33" spans="1:8" ht="12.75">
      <c r="A33" s="41">
        <v>3235</v>
      </c>
      <c r="B33" s="71" t="s">
        <v>123</v>
      </c>
      <c r="C33" s="43">
        <v>0</v>
      </c>
      <c r="D33" s="43"/>
      <c r="E33" s="43"/>
      <c r="F33" s="43">
        <v>172.46</v>
      </c>
      <c r="G33" s="9">
        <v>0</v>
      </c>
      <c r="H33" s="16"/>
    </row>
    <row r="34" spans="1:8" ht="12.75">
      <c r="A34" s="41">
        <v>3236</v>
      </c>
      <c r="B34" s="71" t="s">
        <v>124</v>
      </c>
      <c r="C34" s="43">
        <v>382.24</v>
      </c>
      <c r="D34" s="43"/>
      <c r="E34" s="43"/>
      <c r="F34" s="43">
        <v>0</v>
      </c>
      <c r="G34" s="9">
        <f t="shared" si="0"/>
        <v>0</v>
      </c>
      <c r="H34" s="16"/>
    </row>
    <row r="35" spans="1:8" ht="12.75">
      <c r="A35" s="41">
        <v>3237</v>
      </c>
      <c r="B35" s="71" t="s">
        <v>125</v>
      </c>
      <c r="C35" s="43">
        <v>4047.92</v>
      </c>
      <c r="D35" s="43"/>
      <c r="E35" s="43"/>
      <c r="F35" s="43">
        <v>4778.02</v>
      </c>
      <c r="G35" s="9">
        <f t="shared" si="0"/>
        <v>118.03642364473608</v>
      </c>
      <c r="H35" s="16"/>
    </row>
    <row r="36" spans="1:8" ht="12.75">
      <c r="A36" s="41" t="s">
        <v>32</v>
      </c>
      <c r="B36" s="71" t="s">
        <v>126</v>
      </c>
      <c r="C36" s="43">
        <v>457.89</v>
      </c>
      <c r="D36" s="43"/>
      <c r="E36" s="43"/>
      <c r="F36" s="43">
        <v>881.35</v>
      </c>
      <c r="G36" s="9">
        <f t="shared" si="0"/>
        <v>192.48072681211644</v>
      </c>
      <c r="H36" s="16"/>
    </row>
    <row r="37" spans="1:8" ht="12.75">
      <c r="A37" s="41" t="s">
        <v>21</v>
      </c>
      <c r="B37" s="71" t="s">
        <v>127</v>
      </c>
      <c r="C37" s="43">
        <v>1483.29</v>
      </c>
      <c r="D37" s="43"/>
      <c r="E37" s="43"/>
      <c r="F37" s="43">
        <v>580.99</v>
      </c>
      <c r="G37" s="9">
        <f t="shared" si="0"/>
        <v>39.16900943173621</v>
      </c>
      <c r="H37" s="16"/>
    </row>
    <row r="38" spans="1:8" ht="25.5">
      <c r="A38" s="37">
        <v>324</v>
      </c>
      <c r="B38" s="70" t="s">
        <v>128</v>
      </c>
      <c r="C38" s="39">
        <f>SUM(C39)</f>
        <v>29.86</v>
      </c>
      <c r="D38" s="39">
        <f>150+150</f>
        <v>300</v>
      </c>
      <c r="E38" s="39">
        <v>0</v>
      </c>
      <c r="F38" s="39">
        <f>SUM(F39)</f>
        <v>159.2</v>
      </c>
      <c r="G38" s="9">
        <f t="shared" si="0"/>
        <v>533.1547220361688</v>
      </c>
      <c r="H38" s="10">
        <f>F38/D38*100</f>
        <v>53.06666666666666</v>
      </c>
    </row>
    <row r="39" spans="1:8" ht="12.75" customHeight="1">
      <c r="A39" s="41">
        <v>3241</v>
      </c>
      <c r="B39" s="71" t="s">
        <v>332</v>
      </c>
      <c r="C39" s="43">
        <v>29.86</v>
      </c>
      <c r="D39" s="43"/>
      <c r="E39" s="43"/>
      <c r="F39" s="43">
        <v>159.2</v>
      </c>
      <c r="G39" s="9">
        <f t="shared" si="0"/>
        <v>533.1547220361688</v>
      </c>
      <c r="H39" s="10"/>
    </row>
    <row r="40" spans="1:8" ht="12.75">
      <c r="A40" s="37">
        <v>329</v>
      </c>
      <c r="B40" s="70" t="s">
        <v>129</v>
      </c>
      <c r="C40" s="39">
        <f>SUM(C41:C46)</f>
        <v>4738.79</v>
      </c>
      <c r="D40" s="39">
        <f>1750+1037.67+460</f>
        <v>3247.67</v>
      </c>
      <c r="E40" s="39">
        <v>0</v>
      </c>
      <c r="F40" s="39">
        <f>SUM(F41:F46)</f>
        <v>1622.68</v>
      </c>
      <c r="G40" s="9">
        <f t="shared" si="0"/>
        <v>34.24249650227168</v>
      </c>
      <c r="H40" s="10">
        <f>F40/D40*100</f>
        <v>49.96443604183923</v>
      </c>
    </row>
    <row r="41" spans="1:8" ht="12.75">
      <c r="A41" s="41">
        <v>3292</v>
      </c>
      <c r="B41" s="71" t="s">
        <v>130</v>
      </c>
      <c r="C41" s="43">
        <v>518.68</v>
      </c>
      <c r="D41" s="43"/>
      <c r="E41" s="43"/>
      <c r="F41" s="43">
        <v>533.82</v>
      </c>
      <c r="G41" s="9">
        <f t="shared" si="0"/>
        <v>102.9189480990206</v>
      </c>
      <c r="H41" s="16"/>
    </row>
    <row r="42" spans="1:8" ht="12.75">
      <c r="A42" s="41" t="s">
        <v>147</v>
      </c>
      <c r="B42" s="71" t="s">
        <v>131</v>
      </c>
      <c r="C42" s="43">
        <v>243.52</v>
      </c>
      <c r="D42" s="43"/>
      <c r="E42" s="43"/>
      <c r="F42" s="43">
        <v>400.56</v>
      </c>
      <c r="G42" s="9">
        <v>0</v>
      </c>
      <c r="H42" s="16"/>
    </row>
    <row r="43" spans="1:8" ht="12.75" hidden="1">
      <c r="A43" s="41">
        <v>3294</v>
      </c>
      <c r="B43" s="71" t="s">
        <v>132</v>
      </c>
      <c r="C43" s="43">
        <v>0</v>
      </c>
      <c r="D43" s="43"/>
      <c r="E43" s="43"/>
      <c r="F43" s="43">
        <v>0</v>
      </c>
      <c r="G43" s="9">
        <v>0</v>
      </c>
      <c r="H43" s="16"/>
    </row>
    <row r="44" spans="1:8" ht="12.75">
      <c r="A44" s="41">
        <v>3295</v>
      </c>
      <c r="B44" s="71" t="s">
        <v>133</v>
      </c>
      <c r="C44" s="43">
        <v>404.8</v>
      </c>
      <c r="D44" s="43"/>
      <c r="E44" s="43"/>
      <c r="F44" s="43">
        <v>0</v>
      </c>
      <c r="G44" s="9">
        <f t="shared" si="0"/>
        <v>0</v>
      </c>
      <c r="H44" s="16"/>
    </row>
    <row r="45" spans="1:8" ht="12.75">
      <c r="A45" s="41">
        <v>3296</v>
      </c>
      <c r="B45" s="71" t="s">
        <v>285</v>
      </c>
      <c r="C45" s="43">
        <v>2911.61</v>
      </c>
      <c r="D45" s="43"/>
      <c r="E45" s="43"/>
      <c r="F45" s="43">
        <v>0</v>
      </c>
      <c r="G45" s="9">
        <v>0</v>
      </c>
      <c r="H45" s="16"/>
    </row>
    <row r="46" spans="1:8" ht="12.75">
      <c r="A46" s="41" t="s">
        <v>18</v>
      </c>
      <c r="B46" s="71" t="s">
        <v>129</v>
      </c>
      <c r="C46" s="43">
        <v>660.18</v>
      </c>
      <c r="D46" s="43"/>
      <c r="E46" s="43"/>
      <c r="F46" s="43">
        <v>688.3</v>
      </c>
      <c r="G46" s="9">
        <f t="shared" si="0"/>
        <v>104.25944439395316</v>
      </c>
      <c r="H46" s="16"/>
    </row>
    <row r="47" spans="1:8" ht="12.75">
      <c r="A47" s="37">
        <v>34</v>
      </c>
      <c r="B47" s="70" t="s">
        <v>134</v>
      </c>
      <c r="C47" s="39">
        <f>SUM(C48)</f>
        <v>1788.03</v>
      </c>
      <c r="D47" s="39">
        <f>SUM(D48)</f>
        <v>250</v>
      </c>
      <c r="E47" s="39">
        <f>SUM(E48)</f>
        <v>0</v>
      </c>
      <c r="F47" s="39">
        <f>SUM(F48)</f>
        <v>233.55</v>
      </c>
      <c r="G47" s="9">
        <f t="shared" si="0"/>
        <v>13.061861378164796</v>
      </c>
      <c r="H47" s="10">
        <f>F47/D47*100</f>
        <v>93.42</v>
      </c>
    </row>
    <row r="48" spans="1:8" ht="12.75">
      <c r="A48" s="37">
        <v>343</v>
      </c>
      <c r="B48" s="70" t="s">
        <v>135</v>
      </c>
      <c r="C48" s="39">
        <f>SUM(C49:C50)</f>
        <v>1788.03</v>
      </c>
      <c r="D48" s="39">
        <f>150+100</f>
        <v>250</v>
      </c>
      <c r="E48" s="39">
        <v>0</v>
      </c>
      <c r="F48" s="39">
        <f>SUM(F49:F50)</f>
        <v>233.55</v>
      </c>
      <c r="G48" s="9">
        <f t="shared" si="0"/>
        <v>13.061861378164796</v>
      </c>
      <c r="H48" s="10">
        <f>F48/D48*100</f>
        <v>93.42</v>
      </c>
    </row>
    <row r="49" spans="1:8" ht="12.75">
      <c r="A49" s="41" t="s">
        <v>37</v>
      </c>
      <c r="B49" s="71" t="s">
        <v>136</v>
      </c>
      <c r="C49" s="43">
        <v>289.74</v>
      </c>
      <c r="D49" s="43"/>
      <c r="E49" s="43"/>
      <c r="F49" s="43">
        <v>233.55</v>
      </c>
      <c r="G49" s="9">
        <f>F49/C49*100</f>
        <v>80.6067508800994</v>
      </c>
      <c r="H49" s="10"/>
    </row>
    <row r="50" spans="1:8" ht="12.75">
      <c r="A50" s="41">
        <v>3433</v>
      </c>
      <c r="B50" s="71" t="s">
        <v>286</v>
      </c>
      <c r="C50" s="43">
        <v>1498.29</v>
      </c>
      <c r="D50" s="43"/>
      <c r="E50" s="43"/>
      <c r="F50" s="43">
        <v>0</v>
      </c>
      <c r="G50" s="9">
        <v>0</v>
      </c>
      <c r="H50" s="10"/>
    </row>
    <row r="51" spans="1:8" ht="12.75">
      <c r="A51" s="37">
        <v>38</v>
      </c>
      <c r="B51" s="70" t="s">
        <v>325</v>
      </c>
      <c r="C51" s="39">
        <f>SUM(C52)</f>
        <v>0</v>
      </c>
      <c r="D51" s="39">
        <f>D52+D54</f>
        <v>0</v>
      </c>
      <c r="E51" s="39">
        <f>E52+E54</f>
        <v>0</v>
      </c>
      <c r="F51" s="39">
        <f>F52+F54</f>
        <v>12.63</v>
      </c>
      <c r="G51" s="9">
        <v>0</v>
      </c>
      <c r="H51" s="10">
        <v>0</v>
      </c>
    </row>
    <row r="52" spans="1:8" ht="12.75">
      <c r="A52" s="37">
        <v>381</v>
      </c>
      <c r="B52" s="70" t="s">
        <v>326</v>
      </c>
      <c r="C52" s="39">
        <f>SUM(C54)</f>
        <v>0</v>
      </c>
      <c r="D52" s="39">
        <v>0</v>
      </c>
      <c r="E52" s="39">
        <v>0</v>
      </c>
      <c r="F52" s="39">
        <f>F53</f>
        <v>12.63</v>
      </c>
      <c r="G52" s="9">
        <v>0</v>
      </c>
      <c r="H52" s="10">
        <v>0</v>
      </c>
    </row>
    <row r="53" spans="1:8" ht="12.75">
      <c r="A53" s="41">
        <v>3812</v>
      </c>
      <c r="B53" s="71" t="s">
        <v>327</v>
      </c>
      <c r="C53" s="43">
        <v>0</v>
      </c>
      <c r="D53" s="43"/>
      <c r="E53" s="43"/>
      <c r="F53" s="43">
        <v>12.63</v>
      </c>
      <c r="G53" s="9">
        <v>0</v>
      </c>
      <c r="H53" s="16"/>
    </row>
    <row r="54" spans="1:8" ht="26.25" customHeight="1" hidden="1">
      <c r="A54" s="37">
        <v>369</v>
      </c>
      <c r="B54" s="70" t="s">
        <v>150</v>
      </c>
      <c r="C54" s="39">
        <v>0</v>
      </c>
      <c r="D54" s="39">
        <f>D55</f>
        <v>0</v>
      </c>
      <c r="E54" s="39">
        <f>E55</f>
        <v>0</v>
      </c>
      <c r="F54" s="39">
        <f>F55</f>
        <v>0</v>
      </c>
      <c r="G54" s="9">
        <v>0</v>
      </c>
      <c r="H54" s="10">
        <v>0</v>
      </c>
    </row>
    <row r="55" spans="1:8" ht="26.25" customHeight="1" hidden="1">
      <c r="A55" s="41">
        <v>3691</v>
      </c>
      <c r="B55" s="71" t="s">
        <v>150</v>
      </c>
      <c r="C55" s="43">
        <v>0</v>
      </c>
      <c r="D55" s="43"/>
      <c r="E55" s="43"/>
      <c r="F55" s="43">
        <v>0</v>
      </c>
      <c r="G55" s="9">
        <v>0</v>
      </c>
      <c r="H55" s="16"/>
    </row>
    <row r="56" spans="1:8" ht="26.25" customHeight="1" hidden="1">
      <c r="A56" s="37">
        <v>37</v>
      </c>
      <c r="B56" s="70" t="s">
        <v>151</v>
      </c>
      <c r="C56" s="39">
        <f>SUM(C57)</f>
        <v>0</v>
      </c>
      <c r="D56" s="39">
        <f aca="true" t="shared" si="1" ref="D56:F57">SUM(D57)</f>
        <v>0</v>
      </c>
      <c r="E56" s="39">
        <f t="shared" si="1"/>
        <v>0</v>
      </c>
      <c r="F56" s="39">
        <f t="shared" si="1"/>
        <v>0</v>
      </c>
      <c r="G56" s="9">
        <v>0</v>
      </c>
      <c r="H56" s="10">
        <v>0</v>
      </c>
    </row>
    <row r="57" spans="1:8" ht="26.25" customHeight="1" hidden="1">
      <c r="A57" s="37">
        <v>372</v>
      </c>
      <c r="B57" s="70" t="s">
        <v>151</v>
      </c>
      <c r="C57" s="39">
        <f>SUM(C58)</f>
        <v>0</v>
      </c>
      <c r="D57" s="39">
        <v>0</v>
      </c>
      <c r="E57" s="39">
        <v>0</v>
      </c>
      <c r="F57" s="39">
        <f t="shared" si="1"/>
        <v>0</v>
      </c>
      <c r="G57" s="9">
        <v>0</v>
      </c>
      <c r="H57" s="10">
        <v>0</v>
      </c>
    </row>
    <row r="58" spans="1:8" ht="26.25" customHeight="1" hidden="1">
      <c r="A58" s="41">
        <v>3722</v>
      </c>
      <c r="B58" s="71" t="s">
        <v>151</v>
      </c>
      <c r="C58" s="43">
        <v>0</v>
      </c>
      <c r="D58" s="43"/>
      <c r="E58" s="43"/>
      <c r="F58" s="43">
        <v>0</v>
      </c>
      <c r="G58" s="9">
        <v>0</v>
      </c>
      <c r="H58" s="16"/>
    </row>
    <row r="59" spans="1:8" ht="12.75">
      <c r="A59" s="97">
        <v>4</v>
      </c>
      <c r="B59" s="101" t="s">
        <v>152</v>
      </c>
      <c r="C59" s="92">
        <f>SUM(C60,C63)</f>
        <v>660.03</v>
      </c>
      <c r="D59" s="92">
        <f>SUM(D60,D63)</f>
        <v>154555.74</v>
      </c>
      <c r="E59" s="92">
        <f>SUM(E60,E63)</f>
        <v>0</v>
      </c>
      <c r="F59" s="92">
        <f>SUM(F60,F63)</f>
        <v>191784.33999999997</v>
      </c>
      <c r="G59" s="93">
        <f t="shared" si="0"/>
        <v>29056.91256458039</v>
      </c>
      <c r="H59" s="94">
        <f>F59/D59*100</f>
        <v>124.08749102427382</v>
      </c>
    </row>
    <row r="60" spans="1:8" ht="26.25" customHeight="1" hidden="1">
      <c r="A60" s="37">
        <v>41</v>
      </c>
      <c r="B60" s="70" t="s">
        <v>176</v>
      </c>
      <c r="C60" s="39">
        <f>C61</f>
        <v>0</v>
      </c>
      <c r="D60" s="39">
        <f>SUM(D61)</f>
        <v>0</v>
      </c>
      <c r="E60" s="39">
        <f>SUM(E61)</f>
        <v>0</v>
      </c>
      <c r="F60" s="39">
        <f>SUM(F61)</f>
        <v>0</v>
      </c>
      <c r="G60" s="9">
        <v>0</v>
      </c>
      <c r="H60" s="10">
        <v>0</v>
      </c>
    </row>
    <row r="61" spans="1:8" ht="12.75" customHeight="1" hidden="1">
      <c r="A61" s="37">
        <v>412</v>
      </c>
      <c r="B61" s="70" t="s">
        <v>153</v>
      </c>
      <c r="C61" s="39">
        <f>C62</f>
        <v>0</v>
      </c>
      <c r="D61" s="39">
        <v>0</v>
      </c>
      <c r="E61" s="39">
        <v>0</v>
      </c>
      <c r="F61" s="39">
        <f>F62</f>
        <v>0</v>
      </c>
      <c r="G61" s="9">
        <v>0</v>
      </c>
      <c r="H61" s="10">
        <v>0</v>
      </c>
    </row>
    <row r="62" spans="1:8" ht="12.75" customHeight="1" hidden="1">
      <c r="A62" s="41">
        <v>4121</v>
      </c>
      <c r="B62" s="71" t="s">
        <v>153</v>
      </c>
      <c r="C62" s="43">
        <v>0</v>
      </c>
      <c r="D62" s="43"/>
      <c r="E62" s="43"/>
      <c r="F62" s="43">
        <v>0</v>
      </c>
      <c r="G62" s="9">
        <v>0</v>
      </c>
      <c r="H62" s="10"/>
    </row>
    <row r="63" spans="1:8" ht="25.5">
      <c r="A63" s="37">
        <v>42</v>
      </c>
      <c r="B63" s="70" t="s">
        <v>137</v>
      </c>
      <c r="C63" s="39">
        <f>C64+C74</f>
        <v>660.03</v>
      </c>
      <c r="D63" s="39">
        <f>D64+D74+D72</f>
        <v>154555.74</v>
      </c>
      <c r="E63" s="39">
        <f>E64+E74</f>
        <v>0</v>
      </c>
      <c r="F63" s="39">
        <f>F64+F74</f>
        <v>191784.33999999997</v>
      </c>
      <c r="G63" s="9">
        <f t="shared" si="0"/>
        <v>29056.91256458039</v>
      </c>
      <c r="H63" s="10">
        <f>F63/D63*100</f>
        <v>124.08749102427382</v>
      </c>
    </row>
    <row r="64" spans="1:8" ht="12.75">
      <c r="A64" s="37">
        <v>422</v>
      </c>
      <c r="B64" s="70" t="s">
        <v>138</v>
      </c>
      <c r="C64" s="39">
        <f>SUM(C65:C71)</f>
        <v>660.03</v>
      </c>
      <c r="D64" s="39">
        <f>1500+133000+5025.74+14600</f>
        <v>154125.74</v>
      </c>
      <c r="E64" s="39">
        <v>0</v>
      </c>
      <c r="F64" s="39">
        <f>SUM(F65:F71)</f>
        <v>191116.47999999998</v>
      </c>
      <c r="G64" s="9">
        <f t="shared" si="0"/>
        <v>28955.726254867197</v>
      </c>
      <c r="H64" s="10">
        <f>F64/D64*100</f>
        <v>124.00036489686927</v>
      </c>
    </row>
    <row r="65" spans="1:8" ht="12.75">
      <c r="A65" s="41" t="s">
        <v>27</v>
      </c>
      <c r="B65" s="71" t="s">
        <v>139</v>
      </c>
      <c r="C65" s="43">
        <v>0</v>
      </c>
      <c r="D65" s="43"/>
      <c r="E65" s="43"/>
      <c r="F65" s="43">
        <v>1260.86</v>
      </c>
      <c r="G65" s="9" t="e">
        <f t="shared" si="0"/>
        <v>#DIV/0!</v>
      </c>
      <c r="H65" s="16"/>
    </row>
    <row r="66" spans="1:8" ht="12.75" hidden="1">
      <c r="A66" s="41">
        <v>4222</v>
      </c>
      <c r="B66" s="71" t="s">
        <v>140</v>
      </c>
      <c r="C66" s="43">
        <v>0</v>
      </c>
      <c r="D66" s="43"/>
      <c r="E66" s="43"/>
      <c r="F66" s="43">
        <v>0</v>
      </c>
      <c r="G66" s="9">
        <v>0</v>
      </c>
      <c r="H66" s="16"/>
    </row>
    <row r="67" spans="1:8" ht="12.75" hidden="1">
      <c r="A67" s="41">
        <v>4223</v>
      </c>
      <c r="B67" s="71" t="s">
        <v>141</v>
      </c>
      <c r="C67" s="43">
        <v>0</v>
      </c>
      <c r="D67" s="43"/>
      <c r="E67" s="43"/>
      <c r="F67" s="43">
        <v>0</v>
      </c>
      <c r="G67" s="9">
        <v>0</v>
      </c>
      <c r="H67" s="16"/>
    </row>
    <row r="68" spans="1:8" ht="12.75" hidden="1">
      <c r="A68" s="41">
        <v>4224</v>
      </c>
      <c r="B68" s="71" t="s">
        <v>142</v>
      </c>
      <c r="C68" s="43">
        <v>0</v>
      </c>
      <c r="D68" s="43"/>
      <c r="E68" s="43"/>
      <c r="F68" s="43">
        <v>0</v>
      </c>
      <c r="G68" s="9">
        <v>0</v>
      </c>
      <c r="H68" s="16"/>
    </row>
    <row r="69" spans="1:8" ht="12.75">
      <c r="A69" s="41">
        <v>4225</v>
      </c>
      <c r="B69" s="71" t="s">
        <v>328</v>
      </c>
      <c r="C69" s="43">
        <v>660.03</v>
      </c>
      <c r="D69" s="43"/>
      <c r="E69" s="43"/>
      <c r="F69" s="43">
        <v>189192.01</v>
      </c>
      <c r="G69" s="9">
        <f t="shared" si="0"/>
        <v>28664.153144554035</v>
      </c>
      <c r="H69" s="16"/>
    </row>
    <row r="70" spans="1:8" ht="12.75" hidden="1">
      <c r="A70" s="41">
        <v>4226</v>
      </c>
      <c r="B70" s="71" t="s">
        <v>143</v>
      </c>
      <c r="C70" s="43">
        <v>0</v>
      </c>
      <c r="D70" s="43"/>
      <c r="E70" s="43"/>
      <c r="F70" s="43">
        <v>0</v>
      </c>
      <c r="G70" s="9">
        <v>0</v>
      </c>
      <c r="H70" s="16"/>
    </row>
    <row r="71" spans="1:8" ht="12.75">
      <c r="A71" s="41">
        <v>4227</v>
      </c>
      <c r="B71" s="71" t="s">
        <v>144</v>
      </c>
      <c r="C71" s="43">
        <v>0</v>
      </c>
      <c r="D71" s="43"/>
      <c r="E71" s="43"/>
      <c r="F71" s="43">
        <v>663.61</v>
      </c>
      <c r="G71" s="9">
        <v>0</v>
      </c>
      <c r="H71" s="16"/>
    </row>
    <row r="72" spans="1:8" ht="25.5">
      <c r="A72" s="37">
        <v>424</v>
      </c>
      <c r="B72" s="70" t="s">
        <v>331</v>
      </c>
      <c r="C72" s="39">
        <f>C73</f>
        <v>0</v>
      </c>
      <c r="D72" s="39">
        <f>330+100</f>
        <v>430</v>
      </c>
      <c r="E72" s="39">
        <v>0</v>
      </c>
      <c r="F72" s="39">
        <f>F73</f>
        <v>0</v>
      </c>
      <c r="G72" s="9" t="e">
        <f>F72/C72*100</f>
        <v>#DIV/0!</v>
      </c>
      <c r="H72" s="10">
        <f>F72/D72*100</f>
        <v>0</v>
      </c>
    </row>
    <row r="73" spans="1:8" ht="12.75">
      <c r="A73" s="41">
        <v>4241</v>
      </c>
      <c r="B73" s="71" t="s">
        <v>145</v>
      </c>
      <c r="C73" s="83">
        <v>0</v>
      </c>
      <c r="D73" s="43"/>
      <c r="E73" s="43"/>
      <c r="F73" s="43">
        <v>0</v>
      </c>
      <c r="G73" s="9" t="e">
        <f>F73/C73*100</f>
        <v>#DIV/0!</v>
      </c>
      <c r="H73" s="10"/>
    </row>
    <row r="74" spans="1:8" ht="12.75">
      <c r="A74" s="37">
        <v>426</v>
      </c>
      <c r="B74" s="70" t="s">
        <v>330</v>
      </c>
      <c r="C74" s="39">
        <f>C75</f>
        <v>0</v>
      </c>
      <c r="D74" s="39">
        <v>0</v>
      </c>
      <c r="E74" s="39">
        <v>0</v>
      </c>
      <c r="F74" s="39">
        <f>F75</f>
        <v>667.86</v>
      </c>
      <c r="G74" s="9" t="e">
        <f aca="true" t="shared" si="2" ref="G74:G79">F74/C74*100</f>
        <v>#DIV/0!</v>
      </c>
      <c r="H74" s="10" t="e">
        <f>F74/D74*100</f>
        <v>#DIV/0!</v>
      </c>
    </row>
    <row r="75" spans="1:8" ht="12.75">
      <c r="A75" s="41">
        <v>4241</v>
      </c>
      <c r="B75" s="71" t="s">
        <v>329</v>
      </c>
      <c r="C75" s="83">
        <v>0</v>
      </c>
      <c r="D75" s="43"/>
      <c r="E75" s="43"/>
      <c r="F75" s="43">
        <v>667.86</v>
      </c>
      <c r="G75" s="9" t="e">
        <f t="shared" si="2"/>
        <v>#DIV/0!</v>
      </c>
      <c r="H75" s="10"/>
    </row>
    <row r="76" spans="1:8" s="40" customFormat="1" ht="12.75" customHeight="1" hidden="1">
      <c r="A76" s="90">
        <v>5</v>
      </c>
      <c r="B76" s="91" t="s">
        <v>235</v>
      </c>
      <c r="C76" s="96">
        <f>C77</f>
        <v>0</v>
      </c>
      <c r="D76" s="92">
        <f aca="true" t="shared" si="3" ref="D76:F77">D77</f>
        <v>0</v>
      </c>
      <c r="E76" s="92">
        <f t="shared" si="3"/>
        <v>0</v>
      </c>
      <c r="F76" s="92">
        <f t="shared" si="3"/>
        <v>0</v>
      </c>
      <c r="G76" s="93">
        <v>0</v>
      </c>
      <c r="H76" s="94">
        <v>0</v>
      </c>
    </row>
    <row r="77" spans="1:8" s="40" customFormat="1" ht="26.25" customHeight="1" hidden="1">
      <c r="A77" s="88">
        <v>54</v>
      </c>
      <c r="B77" s="80" t="s">
        <v>236</v>
      </c>
      <c r="C77" s="85">
        <f>C78</f>
        <v>0</v>
      </c>
      <c r="D77" s="39">
        <f t="shared" si="3"/>
        <v>0</v>
      </c>
      <c r="E77" s="39">
        <f t="shared" si="3"/>
        <v>0</v>
      </c>
      <c r="F77" s="39">
        <f t="shared" si="3"/>
        <v>0</v>
      </c>
      <c r="G77" s="9">
        <v>0</v>
      </c>
      <c r="H77" s="10">
        <v>0</v>
      </c>
    </row>
    <row r="78" spans="1:8" ht="26.25" customHeight="1" hidden="1">
      <c r="A78" s="89">
        <v>544</v>
      </c>
      <c r="B78" s="79" t="s">
        <v>237</v>
      </c>
      <c r="C78" s="83">
        <v>0</v>
      </c>
      <c r="D78" s="43"/>
      <c r="E78" s="43">
        <v>0</v>
      </c>
      <c r="F78" s="43">
        <v>0</v>
      </c>
      <c r="G78" s="9">
        <v>0</v>
      </c>
      <c r="H78" s="10"/>
    </row>
    <row r="79" spans="1:8" ht="19.5" customHeight="1">
      <c r="A79" s="102" t="s">
        <v>146</v>
      </c>
      <c r="B79" s="103"/>
      <c r="C79" s="92">
        <f>SUM(C59,C4,C76)</f>
        <v>377205.88000000006</v>
      </c>
      <c r="D79" s="92">
        <f>SUM(D59,D4,D76)</f>
        <v>929222.42</v>
      </c>
      <c r="E79" s="92">
        <f>SUM(E59,E4,E76)</f>
        <v>0</v>
      </c>
      <c r="F79" s="92">
        <f>SUM(F59,F4,F76)</f>
        <v>598415.74</v>
      </c>
      <c r="G79" s="93">
        <f t="shared" si="2"/>
        <v>158.6443297225377</v>
      </c>
      <c r="H79" s="94">
        <f>F79/D79*100</f>
        <v>64.39962350456416</v>
      </c>
    </row>
    <row r="80" spans="1:8" ht="17.25" customHeight="1">
      <c r="A80" s="77"/>
      <c r="B80" s="65"/>
      <c r="C80" s="66"/>
      <c r="D80" s="66"/>
      <c r="E80" s="66"/>
      <c r="F80" s="66"/>
      <c r="G80" s="72"/>
      <c r="H80" s="67"/>
    </row>
    <row r="81" spans="1:8" ht="42" customHeight="1">
      <c r="A81" s="163" t="s">
        <v>177</v>
      </c>
      <c r="B81" s="163"/>
      <c r="C81" s="163"/>
      <c r="D81" s="163"/>
      <c r="E81" s="163"/>
      <c r="F81" s="163"/>
      <c r="G81" s="163"/>
      <c r="H81" s="163"/>
    </row>
    <row r="82" spans="1:8" s="33" customFormat="1" ht="39" customHeight="1">
      <c r="A82" s="29" t="s">
        <v>238</v>
      </c>
      <c r="B82" s="30" t="s">
        <v>239</v>
      </c>
      <c r="C82" s="31" t="s">
        <v>296</v>
      </c>
      <c r="D82" s="32" t="s">
        <v>310</v>
      </c>
      <c r="E82" s="32" t="s">
        <v>311</v>
      </c>
      <c r="F82" s="32" t="s">
        <v>312</v>
      </c>
      <c r="G82" s="5" t="s">
        <v>88</v>
      </c>
      <c r="H82" s="6" t="s">
        <v>299</v>
      </c>
    </row>
    <row r="83" spans="1:8" s="74" customFormat="1" ht="13.5" customHeight="1">
      <c r="A83" s="166">
        <v>1</v>
      </c>
      <c r="B83" s="166"/>
      <c r="C83" s="34">
        <v>2</v>
      </c>
      <c r="D83" s="35">
        <v>3</v>
      </c>
      <c r="E83" s="35">
        <v>4</v>
      </c>
      <c r="F83" s="35">
        <v>5</v>
      </c>
      <c r="G83" s="35" t="s">
        <v>89</v>
      </c>
      <c r="H83" s="6" t="s">
        <v>297</v>
      </c>
    </row>
    <row r="84" spans="1:8" ht="19.5" customHeight="1">
      <c r="A84" s="60">
        <v>1</v>
      </c>
      <c r="B84" s="60" t="s">
        <v>168</v>
      </c>
      <c r="C84" s="50">
        <v>46168.26</v>
      </c>
      <c r="D84" s="50">
        <f>40810.99+36570.01+2996+1327+330</f>
        <v>82034</v>
      </c>
      <c r="E84" s="50">
        <v>0</v>
      </c>
      <c r="F84" s="50">
        <v>75796.06</v>
      </c>
      <c r="G84" s="10">
        <f aca="true" t="shared" si="4" ref="G84:G89">F84/C84*100</f>
        <v>164.17352527472335</v>
      </c>
      <c r="H84" s="10">
        <f aca="true" t="shared" si="5" ref="H84:H89">F84/D84*100</f>
        <v>92.39590901333592</v>
      </c>
    </row>
    <row r="85" spans="1:8" ht="19.5" customHeight="1">
      <c r="A85" s="60">
        <v>2</v>
      </c>
      <c r="B85" s="60" t="s">
        <v>172</v>
      </c>
      <c r="C85" s="50">
        <v>4400.66</v>
      </c>
      <c r="D85" s="50">
        <f>6501+14600</f>
        <v>21101</v>
      </c>
      <c r="E85" s="50">
        <v>0</v>
      </c>
      <c r="F85" s="50">
        <v>3413.03</v>
      </c>
      <c r="G85" s="10">
        <f t="shared" si="4"/>
        <v>77.55723005185587</v>
      </c>
      <c r="H85" s="10">
        <f t="shared" si="5"/>
        <v>16.17473105540022</v>
      </c>
    </row>
    <row r="86" spans="1:8" ht="19.5" customHeight="1">
      <c r="A86" s="60">
        <v>3</v>
      </c>
      <c r="B86" s="60" t="s">
        <v>169</v>
      </c>
      <c r="C86" s="50">
        <v>10000</v>
      </c>
      <c r="D86" s="50">
        <v>0</v>
      </c>
      <c r="E86" s="50">
        <v>0</v>
      </c>
      <c r="F86" s="50">
        <v>0</v>
      </c>
      <c r="G86" s="10">
        <f t="shared" si="4"/>
        <v>0</v>
      </c>
      <c r="H86" s="10" t="e">
        <f t="shared" si="5"/>
        <v>#DIV/0!</v>
      </c>
    </row>
    <row r="87" spans="1:8" ht="19.5" customHeight="1">
      <c r="A87" s="60">
        <v>4</v>
      </c>
      <c r="B87" s="60" t="s">
        <v>170</v>
      </c>
      <c r="C87" s="50">
        <v>73.68</v>
      </c>
      <c r="D87" s="50">
        <v>1600</v>
      </c>
      <c r="E87" s="50">
        <v>0</v>
      </c>
      <c r="F87" s="50">
        <v>1500</v>
      </c>
      <c r="G87" s="10">
        <f t="shared" si="4"/>
        <v>2035.830618892508</v>
      </c>
      <c r="H87" s="10">
        <f t="shared" si="5"/>
        <v>93.75</v>
      </c>
    </row>
    <row r="88" spans="1:8" ht="19.5" customHeight="1">
      <c r="A88" s="60">
        <v>5</v>
      </c>
      <c r="B88" s="60" t="s">
        <v>171</v>
      </c>
      <c r="C88" s="50">
        <v>326563.28</v>
      </c>
      <c r="D88" s="50">
        <f>648720+133400+42367.42</f>
        <v>824487.42</v>
      </c>
      <c r="E88" s="50">
        <v>0</v>
      </c>
      <c r="F88" s="50">
        <v>517706.65</v>
      </c>
      <c r="G88" s="10">
        <f t="shared" si="4"/>
        <v>158.53180124844408</v>
      </c>
      <c r="H88" s="10">
        <f t="shared" si="5"/>
        <v>62.79133403878983</v>
      </c>
    </row>
    <row r="89" spans="1:8" ht="19.5" customHeight="1">
      <c r="A89" s="60"/>
      <c r="B89" s="62" t="s">
        <v>173</v>
      </c>
      <c r="C89" s="50">
        <f>SUM(C84:C88)</f>
        <v>387205.88</v>
      </c>
      <c r="D89" s="63">
        <f>SUM(D84:D88)</f>
        <v>929222.42</v>
      </c>
      <c r="E89" s="63">
        <f>SUM(E84:E88)</f>
        <v>0</v>
      </c>
      <c r="F89" s="63">
        <f>SUM(F84:F88)</f>
        <v>598415.74</v>
      </c>
      <c r="G89" s="10">
        <f t="shared" si="4"/>
        <v>154.5471726823983</v>
      </c>
      <c r="H89" s="10">
        <f t="shared" si="5"/>
        <v>64.39962350456416</v>
      </c>
    </row>
  </sheetData>
  <sheetProtection/>
  <mergeCells count="4">
    <mergeCell ref="A83:B83"/>
    <mergeCell ref="A1:H1"/>
    <mergeCell ref="A3:B3"/>
    <mergeCell ref="A81:H81"/>
  </mergeCells>
  <printOptions/>
  <pageMargins left="0.7" right="0.7" top="0.75" bottom="0.75" header="0.3" footer="0.3"/>
  <pageSetup fitToHeight="4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2"/>
  <sheetViews>
    <sheetView showGridLines="0" tabSelected="1" zoomScale="90" zoomScaleNormal="90" zoomScalePageLayoutView="0" workbookViewId="0" topLeftCell="A1">
      <selection activeCell="I78" sqref="I78"/>
    </sheetView>
  </sheetViews>
  <sheetFormatPr defaultColWidth="8.8515625" defaultRowHeight="27" customHeight="1"/>
  <cols>
    <col min="1" max="1" width="9.00390625" style="123" bestFit="1" customWidth="1"/>
    <col min="2" max="2" width="12.8515625" style="123" bestFit="1" customWidth="1"/>
    <col min="3" max="3" width="57.7109375" style="123" bestFit="1" customWidth="1"/>
    <col min="4" max="4" width="13.7109375" style="137" bestFit="1" customWidth="1"/>
    <col min="5" max="5" width="14.140625" style="138" bestFit="1" customWidth="1"/>
    <col min="6" max="6" width="16.57421875" style="138" bestFit="1" customWidth="1"/>
    <col min="7" max="7" width="16.00390625" style="138" bestFit="1" customWidth="1"/>
    <col min="8" max="8" width="14.140625" style="138" bestFit="1" customWidth="1"/>
    <col min="9" max="9" width="11.28125" style="125" bestFit="1" customWidth="1"/>
    <col min="10" max="10" width="10.28125" style="125" bestFit="1" customWidth="1"/>
    <col min="11" max="13" width="11.140625" style="123" customWidth="1"/>
    <col min="14" max="16384" width="8.8515625" style="123" customWidth="1"/>
  </cols>
  <sheetData>
    <row r="1" spans="1:10" ht="27" customHeight="1">
      <c r="A1" s="173" t="s">
        <v>304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s="125" customFormat="1" ht="25.5">
      <c r="A2" s="124"/>
      <c r="B2" s="170" t="s">
        <v>0</v>
      </c>
      <c r="C2" s="171"/>
      <c r="D2" s="124" t="s">
        <v>302</v>
      </c>
      <c r="E2" s="154" t="s">
        <v>303</v>
      </c>
      <c r="F2" s="154" t="s">
        <v>307</v>
      </c>
      <c r="G2" s="154" t="s">
        <v>308</v>
      </c>
      <c r="H2" s="154" t="s">
        <v>313</v>
      </c>
      <c r="I2" s="124" t="s">
        <v>84</v>
      </c>
      <c r="J2" s="124" t="s">
        <v>85</v>
      </c>
    </row>
    <row r="3" spans="1:11" s="130" customFormat="1" ht="14.25" customHeight="1">
      <c r="A3" s="126"/>
      <c r="B3" s="172" t="s">
        <v>1</v>
      </c>
      <c r="C3" s="171"/>
      <c r="D3" s="127"/>
      <c r="E3" s="128">
        <v>2</v>
      </c>
      <c r="F3" s="128">
        <v>3</v>
      </c>
      <c r="G3" s="128">
        <v>4</v>
      </c>
      <c r="H3" s="128">
        <v>5</v>
      </c>
      <c r="I3" s="127" t="s">
        <v>83</v>
      </c>
      <c r="J3" s="6" t="s">
        <v>297</v>
      </c>
      <c r="K3" s="129"/>
    </row>
    <row r="4" spans="1:10" ht="27" customHeight="1">
      <c r="A4" s="139"/>
      <c r="B4" s="140"/>
      <c r="C4" s="141" t="s">
        <v>245</v>
      </c>
      <c r="D4" s="142"/>
      <c r="E4" s="143">
        <f>SUM(E5,E104,E206,E225)</f>
        <v>377205.88000000006</v>
      </c>
      <c r="F4" s="143">
        <f>SUM(F5,F104,F191,F206,F225)</f>
        <v>929222.4199999999</v>
      </c>
      <c r="G4" s="143">
        <f>SUM(G5,G104,G191,G206,G225)</f>
        <v>0</v>
      </c>
      <c r="H4" s="143">
        <f>SUM(H5,H104,H191,H206,H225)</f>
        <v>598415.74</v>
      </c>
      <c r="I4" s="144">
        <f>H4/E4*100</f>
        <v>158.6443297225377</v>
      </c>
      <c r="J4" s="144">
        <f aca="true" t="shared" si="0" ref="J4:J9">H4/F4*100</f>
        <v>64.39962350456418</v>
      </c>
    </row>
    <row r="5" spans="1:10" ht="27" customHeight="1">
      <c r="A5" s="145">
        <v>2201</v>
      </c>
      <c r="B5" s="146" t="s">
        <v>2</v>
      </c>
      <c r="C5" s="145" t="s">
        <v>244</v>
      </c>
      <c r="D5" s="146"/>
      <c r="E5" s="147">
        <f>SUM(E6,E37,E48,E85:E85)</f>
        <v>355925.65</v>
      </c>
      <c r="F5" s="147">
        <f>SUM(F6,F37,F48,F85:F85)</f>
        <v>734202</v>
      </c>
      <c r="G5" s="147">
        <f>SUM(G6,G37,G48,G85:G85)</f>
        <v>0</v>
      </c>
      <c r="H5" s="147">
        <f>SUM(H6,H37,H48,H85)</f>
        <v>379855.73000000004</v>
      </c>
      <c r="I5" s="148">
        <f>H5/E5*100</f>
        <v>106.72333674181674</v>
      </c>
      <c r="J5" s="148">
        <f t="shared" si="0"/>
        <v>51.73722354338452</v>
      </c>
    </row>
    <row r="6" spans="1:10" ht="27" customHeight="1">
      <c r="A6" s="149" t="s">
        <v>246</v>
      </c>
      <c r="B6" s="150" t="s">
        <v>3</v>
      </c>
      <c r="C6" s="149" t="s">
        <v>247</v>
      </c>
      <c r="D6" s="151"/>
      <c r="E6" s="152">
        <f>E7</f>
        <v>20190.879999999997</v>
      </c>
      <c r="F6" s="152">
        <f>F7</f>
        <v>40810.990000000005</v>
      </c>
      <c r="G6" s="152">
        <f>G7</f>
        <v>0</v>
      </c>
      <c r="H6" s="152">
        <f>H7</f>
        <v>20873.98</v>
      </c>
      <c r="I6" s="153">
        <f aca="true" t="shared" si="1" ref="I6:I69">H6/E6*100</f>
        <v>103.38321063767407</v>
      </c>
      <c r="J6" s="153">
        <f t="shared" si="0"/>
        <v>51.147938337197886</v>
      </c>
    </row>
    <row r="7" spans="1:10" ht="27" customHeight="1">
      <c r="A7" s="132"/>
      <c r="B7" s="135">
        <v>3</v>
      </c>
      <c r="C7" s="135" t="s">
        <v>185</v>
      </c>
      <c r="D7" s="134"/>
      <c r="E7" s="107">
        <f>SUM(E8,E34)</f>
        <v>20190.879999999997</v>
      </c>
      <c r="F7" s="107">
        <f>SUM(F8,F34)</f>
        <v>40810.990000000005</v>
      </c>
      <c r="G7" s="107">
        <f>SUM(G8,G34)</f>
        <v>0</v>
      </c>
      <c r="H7" s="107">
        <f>SUM(H8,H34)</f>
        <v>20873.98</v>
      </c>
      <c r="I7" s="108">
        <f t="shared" si="1"/>
        <v>103.38321063767407</v>
      </c>
      <c r="J7" s="108">
        <f t="shared" si="0"/>
        <v>51.147938337197886</v>
      </c>
    </row>
    <row r="8" spans="1:10" ht="27" customHeight="1">
      <c r="A8" s="132"/>
      <c r="B8" s="135">
        <v>32</v>
      </c>
      <c r="C8" s="135" t="s">
        <v>184</v>
      </c>
      <c r="D8" s="134"/>
      <c r="E8" s="107">
        <f>SUM(E9,E13,E18,E28,E30)</f>
        <v>19921.71</v>
      </c>
      <c r="F8" s="107">
        <f>SUM(F9,F13,F18,F28,F30)</f>
        <v>40660.990000000005</v>
      </c>
      <c r="G8" s="107">
        <f>SUM(G9,G13,G18,G28,G30)</f>
        <v>0</v>
      </c>
      <c r="H8" s="107">
        <f>SUM(H9,H13,H18,H28,H30)</f>
        <v>20665.43</v>
      </c>
      <c r="I8" s="108">
        <f t="shared" si="1"/>
        <v>103.73321366489124</v>
      </c>
      <c r="J8" s="108">
        <f t="shared" si="0"/>
        <v>50.82372563973478</v>
      </c>
    </row>
    <row r="9" spans="1:10" ht="27" customHeight="1">
      <c r="A9" s="132"/>
      <c r="B9" s="135" t="s">
        <v>6</v>
      </c>
      <c r="C9" s="135" t="s">
        <v>7</v>
      </c>
      <c r="D9" s="134"/>
      <c r="E9" s="107">
        <f>SUM(E10:E12)</f>
        <v>2700.23</v>
      </c>
      <c r="F9" s="105">
        <v>3450</v>
      </c>
      <c r="G9" s="105">
        <v>0</v>
      </c>
      <c r="H9" s="107">
        <f>SUM(H10:H12)</f>
        <v>2145.4700000000003</v>
      </c>
      <c r="I9" s="108">
        <f t="shared" si="1"/>
        <v>79.45508345585377</v>
      </c>
      <c r="J9" s="108">
        <f t="shared" si="0"/>
        <v>62.18753623188407</v>
      </c>
    </row>
    <row r="10" spans="1:10" ht="27" customHeight="1">
      <c r="A10" s="131"/>
      <c r="B10" s="131" t="s">
        <v>9</v>
      </c>
      <c r="C10" s="131" t="s">
        <v>10</v>
      </c>
      <c r="D10" s="136">
        <v>48007</v>
      </c>
      <c r="E10" s="105">
        <v>2371.34</v>
      </c>
      <c r="F10" s="105"/>
      <c r="G10" s="105"/>
      <c r="H10" s="105">
        <v>2046.67</v>
      </c>
      <c r="I10" s="106">
        <f t="shared" si="1"/>
        <v>86.30858501944049</v>
      </c>
      <c r="J10" s="106"/>
    </row>
    <row r="11" spans="1:10" ht="27" customHeight="1">
      <c r="A11" s="131"/>
      <c r="B11" s="131" t="s">
        <v>39</v>
      </c>
      <c r="C11" s="131" t="s">
        <v>40</v>
      </c>
      <c r="D11" s="136">
        <v>48007</v>
      </c>
      <c r="E11" s="105">
        <v>185.81</v>
      </c>
      <c r="F11" s="105"/>
      <c r="G11" s="105"/>
      <c r="H11" s="105">
        <v>58</v>
      </c>
      <c r="I11" s="106">
        <f t="shared" si="1"/>
        <v>31.21468166406544</v>
      </c>
      <c r="J11" s="106"/>
    </row>
    <row r="12" spans="1:10" ht="27" customHeight="1">
      <c r="A12" s="131"/>
      <c r="B12" s="131">
        <v>3214</v>
      </c>
      <c r="C12" s="131" t="s">
        <v>249</v>
      </c>
      <c r="D12" s="136">
        <v>48007</v>
      </c>
      <c r="E12" s="105">
        <v>143.08</v>
      </c>
      <c r="F12" s="105"/>
      <c r="G12" s="105"/>
      <c r="H12" s="105">
        <v>40.8</v>
      </c>
      <c r="I12" s="106">
        <f t="shared" si="1"/>
        <v>28.515515795359235</v>
      </c>
      <c r="J12" s="106"/>
    </row>
    <row r="13" spans="1:10" ht="27" customHeight="1">
      <c r="A13" s="132"/>
      <c r="B13" s="135" t="s">
        <v>41</v>
      </c>
      <c r="C13" s="135" t="s">
        <v>42</v>
      </c>
      <c r="D13" s="136"/>
      <c r="E13" s="107">
        <f>SUM(E14:E17)</f>
        <v>9644.419999999998</v>
      </c>
      <c r="F13" s="105">
        <v>17702.54</v>
      </c>
      <c r="G13" s="105">
        <v>0</v>
      </c>
      <c r="H13" s="107">
        <f>SUM(H14:H17)</f>
        <v>11944.960000000001</v>
      </c>
      <c r="I13" s="108">
        <f t="shared" si="1"/>
        <v>123.85358580401935</v>
      </c>
      <c r="J13" s="108">
        <f>H13/F13*100</f>
        <v>67.47596672567892</v>
      </c>
    </row>
    <row r="14" spans="1:10" ht="27" customHeight="1">
      <c r="A14" s="131"/>
      <c r="B14" s="131" t="s">
        <v>53</v>
      </c>
      <c r="C14" s="131" t="s">
        <v>54</v>
      </c>
      <c r="D14" s="136">
        <v>48007</v>
      </c>
      <c r="E14" s="105">
        <v>8631.48</v>
      </c>
      <c r="F14" s="105"/>
      <c r="G14" s="105"/>
      <c r="H14" s="105">
        <v>10087.36</v>
      </c>
      <c r="I14" s="106">
        <f t="shared" si="1"/>
        <v>116.86709579353716</v>
      </c>
      <c r="J14" s="106"/>
    </row>
    <row r="15" spans="1:10" ht="27" customHeight="1">
      <c r="A15" s="131"/>
      <c r="B15" s="131" t="s">
        <v>55</v>
      </c>
      <c r="C15" s="131" t="s">
        <v>56</v>
      </c>
      <c r="D15" s="136">
        <v>48007</v>
      </c>
      <c r="E15" s="105">
        <v>77.88</v>
      </c>
      <c r="F15" s="105"/>
      <c r="G15" s="105"/>
      <c r="H15" s="105">
        <v>1125.6</v>
      </c>
      <c r="I15" s="106">
        <f t="shared" si="1"/>
        <v>1445.3004622496146</v>
      </c>
      <c r="J15" s="106"/>
    </row>
    <row r="16" spans="1:10" ht="27" customHeight="1">
      <c r="A16" s="131"/>
      <c r="B16" s="131" t="s">
        <v>57</v>
      </c>
      <c r="C16" s="131" t="s">
        <v>58</v>
      </c>
      <c r="D16" s="136">
        <v>48007</v>
      </c>
      <c r="E16" s="105">
        <v>911.83</v>
      </c>
      <c r="F16" s="105"/>
      <c r="G16" s="105"/>
      <c r="H16" s="105">
        <v>599.6</v>
      </c>
      <c r="I16" s="106">
        <f t="shared" si="1"/>
        <v>65.75787153307085</v>
      </c>
      <c r="J16" s="106"/>
    </row>
    <row r="17" spans="1:10" ht="27" customHeight="1">
      <c r="A17" s="131"/>
      <c r="B17" s="131" t="s">
        <v>43</v>
      </c>
      <c r="C17" s="131" t="s">
        <v>44</v>
      </c>
      <c r="D17" s="136">
        <v>48007</v>
      </c>
      <c r="E17" s="105">
        <v>23.23</v>
      </c>
      <c r="F17" s="105"/>
      <c r="G17" s="105"/>
      <c r="H17" s="105">
        <v>132.4</v>
      </c>
      <c r="I17" s="106">
        <f t="shared" si="1"/>
        <v>569.952647438657</v>
      </c>
      <c r="J17" s="106"/>
    </row>
    <row r="18" spans="1:10" ht="27" customHeight="1">
      <c r="A18" s="132"/>
      <c r="B18" s="135" t="s">
        <v>15</v>
      </c>
      <c r="C18" s="135" t="s">
        <v>16</v>
      </c>
      <c r="D18" s="136"/>
      <c r="E18" s="107">
        <f>SUM(E19:E27)</f>
        <v>6833.89</v>
      </c>
      <c r="F18" s="105">
        <v>17608.45</v>
      </c>
      <c r="G18" s="105">
        <v>0</v>
      </c>
      <c r="H18" s="107">
        <f>SUM(H19:H27)</f>
        <v>5957.39</v>
      </c>
      <c r="I18" s="108">
        <f t="shared" si="1"/>
        <v>87.17421556390285</v>
      </c>
      <c r="J18" s="108">
        <f>H18/F18*100</f>
        <v>33.83256334316763</v>
      </c>
    </row>
    <row r="19" spans="1:10" ht="27" customHeight="1">
      <c r="A19" s="131"/>
      <c r="B19" s="131" t="s">
        <v>59</v>
      </c>
      <c r="C19" s="131" t="s">
        <v>60</v>
      </c>
      <c r="D19" s="136">
        <v>48007</v>
      </c>
      <c r="E19" s="105">
        <v>510.46</v>
      </c>
      <c r="F19" s="105"/>
      <c r="G19" s="105"/>
      <c r="H19" s="105">
        <v>493.63</v>
      </c>
      <c r="I19" s="106">
        <f t="shared" si="1"/>
        <v>96.70297378834776</v>
      </c>
      <c r="J19" s="106"/>
    </row>
    <row r="20" spans="1:10" ht="27" customHeight="1">
      <c r="A20" s="131"/>
      <c r="B20" s="131" t="s">
        <v>23</v>
      </c>
      <c r="C20" s="131" t="s">
        <v>24</v>
      </c>
      <c r="D20" s="136">
        <v>48007</v>
      </c>
      <c r="E20" s="105">
        <v>2053.06</v>
      </c>
      <c r="F20" s="105"/>
      <c r="G20" s="105"/>
      <c r="H20" s="105">
        <v>1421.64</v>
      </c>
      <c r="I20" s="106">
        <f t="shared" si="1"/>
        <v>69.24493195522781</v>
      </c>
      <c r="J20" s="106"/>
    </row>
    <row r="21" spans="1:10" ht="27" customHeight="1" hidden="1">
      <c r="A21" s="131"/>
      <c r="B21" s="131" t="s">
        <v>17</v>
      </c>
      <c r="C21" s="131" t="s">
        <v>52</v>
      </c>
      <c r="D21" s="136">
        <v>48007</v>
      </c>
      <c r="E21" s="105">
        <v>0</v>
      </c>
      <c r="F21" s="105"/>
      <c r="G21" s="105"/>
      <c r="H21" s="105"/>
      <c r="I21" s="106" t="e">
        <f t="shared" si="1"/>
        <v>#DIV/0!</v>
      </c>
      <c r="J21" s="106"/>
    </row>
    <row r="22" spans="1:10" ht="27" customHeight="1">
      <c r="A22" s="131"/>
      <c r="B22" s="131" t="s">
        <v>48</v>
      </c>
      <c r="C22" s="131" t="s">
        <v>61</v>
      </c>
      <c r="D22" s="136">
        <v>48007</v>
      </c>
      <c r="E22" s="105">
        <v>1980.75</v>
      </c>
      <c r="F22" s="105"/>
      <c r="G22" s="105"/>
      <c r="H22" s="105">
        <v>2508.83</v>
      </c>
      <c r="I22" s="106">
        <f t="shared" si="1"/>
        <v>126.66060835542092</v>
      </c>
      <c r="J22" s="106"/>
    </row>
    <row r="23" spans="1:10" ht="27" customHeight="1">
      <c r="A23" s="131"/>
      <c r="B23" s="131" t="s">
        <v>316</v>
      </c>
      <c r="C23" s="131" t="s">
        <v>317</v>
      </c>
      <c r="D23" s="136">
        <v>48007</v>
      </c>
      <c r="E23" s="105">
        <v>0</v>
      </c>
      <c r="F23" s="105"/>
      <c r="G23" s="105"/>
      <c r="H23" s="105">
        <v>172.46</v>
      </c>
      <c r="I23" s="106" t="e">
        <f t="shared" si="1"/>
        <v>#DIV/0!</v>
      </c>
      <c r="J23" s="106"/>
    </row>
    <row r="24" spans="1:10" ht="27" customHeight="1" hidden="1">
      <c r="A24" s="131"/>
      <c r="B24" s="131" t="s">
        <v>49</v>
      </c>
      <c r="C24" s="131" t="s">
        <v>69</v>
      </c>
      <c r="D24" s="136">
        <v>48007</v>
      </c>
      <c r="E24" s="105">
        <v>0</v>
      </c>
      <c r="F24" s="105"/>
      <c r="G24" s="105"/>
      <c r="H24" s="105"/>
      <c r="I24" s="106" t="e">
        <f t="shared" si="1"/>
        <v>#DIV/0!</v>
      </c>
      <c r="J24" s="106"/>
    </row>
    <row r="25" spans="1:10" ht="27" customHeight="1">
      <c r="A25" s="131"/>
      <c r="B25" s="131" t="s">
        <v>19</v>
      </c>
      <c r="C25" s="131" t="s">
        <v>20</v>
      </c>
      <c r="D25" s="136">
        <v>48007</v>
      </c>
      <c r="E25" s="105">
        <v>1319.96</v>
      </c>
      <c r="F25" s="105"/>
      <c r="G25" s="105"/>
      <c r="H25" s="105">
        <v>0</v>
      </c>
      <c r="I25" s="106">
        <f t="shared" si="1"/>
        <v>0</v>
      </c>
      <c r="J25" s="106"/>
    </row>
    <row r="26" spans="1:10" ht="27" customHeight="1">
      <c r="A26" s="131"/>
      <c r="B26" s="131" t="s">
        <v>32</v>
      </c>
      <c r="C26" s="131" t="s">
        <v>33</v>
      </c>
      <c r="D26" s="136">
        <v>48007</v>
      </c>
      <c r="E26" s="105">
        <v>398.17</v>
      </c>
      <c r="F26" s="105"/>
      <c r="G26" s="105"/>
      <c r="H26" s="105">
        <v>809.84</v>
      </c>
      <c r="I26" s="106">
        <f t="shared" si="1"/>
        <v>203.39051159052667</v>
      </c>
      <c r="J26" s="106"/>
    </row>
    <row r="27" spans="1:10" ht="27" customHeight="1">
      <c r="A27" s="131"/>
      <c r="B27" s="131" t="s">
        <v>21</v>
      </c>
      <c r="C27" s="131" t="s">
        <v>22</v>
      </c>
      <c r="D27" s="136">
        <v>48007</v>
      </c>
      <c r="E27" s="105">
        <v>571.49</v>
      </c>
      <c r="F27" s="105"/>
      <c r="G27" s="105"/>
      <c r="H27" s="105">
        <v>550.99</v>
      </c>
      <c r="I27" s="106">
        <f t="shared" si="1"/>
        <v>96.41288561479641</v>
      </c>
      <c r="J27" s="106"/>
    </row>
    <row r="28" spans="1:10" ht="27" customHeight="1">
      <c r="A28" s="132"/>
      <c r="B28" s="135">
        <v>324</v>
      </c>
      <c r="C28" s="135" t="s">
        <v>250</v>
      </c>
      <c r="D28" s="136"/>
      <c r="E28" s="107">
        <f>SUM(E29)</f>
        <v>0</v>
      </c>
      <c r="F28" s="105">
        <v>150</v>
      </c>
      <c r="G28" s="105">
        <v>0</v>
      </c>
      <c r="H28" s="107">
        <f>+H29</f>
        <v>0</v>
      </c>
      <c r="I28" s="108" t="e">
        <f t="shared" si="1"/>
        <v>#DIV/0!</v>
      </c>
      <c r="J28" s="108">
        <f>H28/F28*100</f>
        <v>0</v>
      </c>
    </row>
    <row r="29" spans="1:10" ht="27" customHeight="1">
      <c r="A29" s="131"/>
      <c r="B29" s="131">
        <v>3241</v>
      </c>
      <c r="C29" s="131" t="s">
        <v>250</v>
      </c>
      <c r="D29" s="136">
        <v>48007</v>
      </c>
      <c r="E29" s="105">
        <v>0</v>
      </c>
      <c r="F29" s="105"/>
      <c r="G29" s="105"/>
      <c r="H29" s="105">
        <v>0</v>
      </c>
      <c r="I29" s="106" t="e">
        <f t="shared" si="1"/>
        <v>#DIV/0!</v>
      </c>
      <c r="J29" s="106"/>
    </row>
    <row r="30" spans="1:10" ht="27" customHeight="1">
      <c r="A30" s="132"/>
      <c r="B30" s="135" t="s">
        <v>11</v>
      </c>
      <c r="C30" s="135" t="s">
        <v>12</v>
      </c>
      <c r="D30" s="136"/>
      <c r="E30" s="107">
        <f>SUM(E31:E33)</f>
        <v>743.1700000000001</v>
      </c>
      <c r="F30" s="105">
        <v>1750</v>
      </c>
      <c r="G30" s="105">
        <v>0</v>
      </c>
      <c r="H30" s="107">
        <f>SUM(H31:H33)</f>
        <v>617.61</v>
      </c>
      <c r="I30" s="108">
        <f t="shared" si="1"/>
        <v>83.10480778287605</v>
      </c>
      <c r="J30" s="108">
        <f>H30/F30*100</f>
        <v>35.292</v>
      </c>
    </row>
    <row r="31" spans="1:10" ht="27" customHeight="1">
      <c r="A31" s="131"/>
      <c r="B31" s="131">
        <v>3293</v>
      </c>
      <c r="C31" s="131" t="s">
        <v>287</v>
      </c>
      <c r="D31" s="136">
        <v>48007</v>
      </c>
      <c r="E31" s="105">
        <v>190.7</v>
      </c>
      <c r="F31" s="105"/>
      <c r="G31" s="105"/>
      <c r="H31" s="105">
        <v>400.56</v>
      </c>
      <c r="I31" s="106">
        <f t="shared" si="1"/>
        <v>210.04719454640798</v>
      </c>
      <c r="J31" s="106"/>
    </row>
    <row r="32" spans="1:10" ht="27" customHeight="1" hidden="1">
      <c r="A32" s="131"/>
      <c r="B32" s="131" t="s">
        <v>62</v>
      </c>
      <c r="C32" s="131" t="s">
        <v>63</v>
      </c>
      <c r="D32" s="136">
        <v>48007</v>
      </c>
      <c r="E32" s="105">
        <v>0</v>
      </c>
      <c r="F32" s="105"/>
      <c r="G32" s="105"/>
      <c r="H32" s="105"/>
      <c r="I32" s="106" t="e">
        <f t="shared" si="1"/>
        <v>#DIV/0!</v>
      </c>
      <c r="J32" s="106"/>
    </row>
    <row r="33" spans="1:10" ht="27" customHeight="1">
      <c r="A33" s="131"/>
      <c r="B33" s="131" t="s">
        <v>18</v>
      </c>
      <c r="C33" s="131" t="s">
        <v>34</v>
      </c>
      <c r="D33" s="136">
        <v>48007</v>
      </c>
      <c r="E33" s="105">
        <v>552.47</v>
      </c>
      <c r="F33" s="105"/>
      <c r="G33" s="105"/>
      <c r="H33" s="105">
        <v>217.05</v>
      </c>
      <c r="I33" s="106">
        <f t="shared" si="1"/>
        <v>39.28720111499267</v>
      </c>
      <c r="J33" s="106"/>
    </row>
    <row r="34" spans="1:10" ht="27" customHeight="1">
      <c r="A34" s="132"/>
      <c r="B34" s="135">
        <v>34</v>
      </c>
      <c r="C34" s="135" t="s">
        <v>189</v>
      </c>
      <c r="D34" s="136"/>
      <c r="E34" s="107">
        <f>E35</f>
        <v>269.17</v>
      </c>
      <c r="F34" s="107">
        <f>F35</f>
        <v>150</v>
      </c>
      <c r="G34" s="107">
        <f>G35</f>
        <v>0</v>
      </c>
      <c r="H34" s="107">
        <f>H35</f>
        <v>208.55</v>
      </c>
      <c r="I34" s="108">
        <f t="shared" si="1"/>
        <v>77.4789166697626</v>
      </c>
      <c r="J34" s="108">
        <f>H34/F34*100</f>
        <v>139.03333333333333</v>
      </c>
    </row>
    <row r="35" spans="1:10" ht="27" customHeight="1">
      <c r="A35" s="132"/>
      <c r="B35" s="135" t="s">
        <v>35</v>
      </c>
      <c r="C35" s="135" t="s">
        <v>36</v>
      </c>
      <c r="D35" s="136"/>
      <c r="E35" s="107">
        <f>E36</f>
        <v>269.17</v>
      </c>
      <c r="F35" s="105">
        <v>150</v>
      </c>
      <c r="G35" s="105">
        <v>0</v>
      </c>
      <c r="H35" s="107">
        <f>H36</f>
        <v>208.55</v>
      </c>
      <c r="I35" s="108">
        <f t="shared" si="1"/>
        <v>77.4789166697626</v>
      </c>
      <c r="J35" s="108">
        <f>H35/F35*100</f>
        <v>139.03333333333333</v>
      </c>
    </row>
    <row r="36" spans="1:10" ht="27" customHeight="1">
      <c r="A36" s="131"/>
      <c r="B36" s="131" t="s">
        <v>37</v>
      </c>
      <c r="C36" s="131" t="s">
        <v>38</v>
      </c>
      <c r="D36" s="136">
        <v>48007</v>
      </c>
      <c r="E36" s="105">
        <v>269.17</v>
      </c>
      <c r="F36" s="105"/>
      <c r="G36" s="105"/>
      <c r="H36" s="105">
        <v>208.55</v>
      </c>
      <c r="I36" s="106">
        <f t="shared" si="1"/>
        <v>77.4789166697626</v>
      </c>
      <c r="J36" s="106"/>
    </row>
    <row r="37" spans="1:10" ht="27" customHeight="1">
      <c r="A37" s="149" t="s">
        <v>251</v>
      </c>
      <c r="B37" s="150" t="s">
        <v>3</v>
      </c>
      <c r="C37" s="149" t="s">
        <v>248</v>
      </c>
      <c r="D37" s="151"/>
      <c r="E37" s="152">
        <f aca="true" t="shared" si="2" ref="E37:H38">+E38</f>
        <v>21748.08</v>
      </c>
      <c r="F37" s="152">
        <f t="shared" si="2"/>
        <v>36570.009999999995</v>
      </c>
      <c r="G37" s="152">
        <f t="shared" si="2"/>
        <v>0</v>
      </c>
      <c r="H37" s="152">
        <f t="shared" si="2"/>
        <v>23747.510000000002</v>
      </c>
      <c r="I37" s="153">
        <f t="shared" si="1"/>
        <v>109.19359318155901</v>
      </c>
      <c r="J37" s="153">
        <f>H37/F37*100</f>
        <v>64.93711650612074</v>
      </c>
    </row>
    <row r="38" spans="1:10" ht="27" customHeight="1">
      <c r="A38" s="132"/>
      <c r="B38" s="135">
        <v>3</v>
      </c>
      <c r="C38" s="135" t="s">
        <v>185</v>
      </c>
      <c r="D38" s="134"/>
      <c r="E38" s="107">
        <f t="shared" si="2"/>
        <v>21748.08</v>
      </c>
      <c r="F38" s="107">
        <f t="shared" si="2"/>
        <v>36570.009999999995</v>
      </c>
      <c r="G38" s="107">
        <f t="shared" si="2"/>
        <v>0</v>
      </c>
      <c r="H38" s="107">
        <f t="shared" si="2"/>
        <v>23747.510000000002</v>
      </c>
      <c r="I38" s="108">
        <f t="shared" si="1"/>
        <v>109.19359318155901</v>
      </c>
      <c r="J38" s="108">
        <f>H38/F38*100</f>
        <v>64.93711650612074</v>
      </c>
    </row>
    <row r="39" spans="1:10" ht="27" customHeight="1">
      <c r="A39" s="132"/>
      <c r="B39" s="135">
        <v>32</v>
      </c>
      <c r="C39" s="135" t="s">
        <v>184</v>
      </c>
      <c r="D39" s="134"/>
      <c r="E39" s="107">
        <f>+E40+E42+E44+E46</f>
        <v>21748.08</v>
      </c>
      <c r="F39" s="107">
        <f>+F40+F42+F44+F46</f>
        <v>36570.009999999995</v>
      </c>
      <c r="G39" s="107">
        <f>+G40+G42+G44+G46</f>
        <v>0</v>
      </c>
      <c r="H39" s="107">
        <f>+H40+H42+H44+H46</f>
        <v>23747.510000000002</v>
      </c>
      <c r="I39" s="108">
        <f t="shared" si="1"/>
        <v>109.19359318155901</v>
      </c>
      <c r="J39" s="108">
        <f>H39/F39*100</f>
        <v>64.93711650612074</v>
      </c>
    </row>
    <row r="40" spans="1:10" ht="27" customHeight="1">
      <c r="A40" s="132"/>
      <c r="B40" s="135" t="s">
        <v>6</v>
      </c>
      <c r="C40" s="135" t="s">
        <v>7</v>
      </c>
      <c r="D40" s="134"/>
      <c r="E40" s="107">
        <f>SUM(E41)</f>
        <v>8427.34</v>
      </c>
      <c r="F40" s="105">
        <v>15951.76</v>
      </c>
      <c r="G40" s="105">
        <v>0</v>
      </c>
      <c r="H40" s="107">
        <f>SUM(H41)</f>
        <v>9358.95</v>
      </c>
      <c r="I40" s="108">
        <f t="shared" si="1"/>
        <v>111.05461509800246</v>
      </c>
      <c r="J40" s="108">
        <f>H40/F40*100</f>
        <v>58.67032854054977</v>
      </c>
    </row>
    <row r="41" spans="1:10" ht="27" customHeight="1">
      <c r="A41" s="131"/>
      <c r="B41" s="131">
        <v>3212</v>
      </c>
      <c r="C41" s="131" t="s">
        <v>252</v>
      </c>
      <c r="D41" s="136">
        <v>48007</v>
      </c>
      <c r="E41" s="105">
        <v>8427.34</v>
      </c>
      <c r="F41" s="105"/>
      <c r="G41" s="105"/>
      <c r="H41" s="105">
        <v>9358.95</v>
      </c>
      <c r="I41" s="106">
        <f t="shared" si="1"/>
        <v>111.05461509800246</v>
      </c>
      <c r="J41" s="106"/>
    </row>
    <row r="42" spans="1:10" ht="27" customHeight="1">
      <c r="A42" s="132"/>
      <c r="B42" s="135">
        <v>322</v>
      </c>
      <c r="C42" s="135" t="s">
        <v>253</v>
      </c>
      <c r="D42" s="136"/>
      <c r="E42" s="107">
        <f>SUM(E43)</f>
        <v>12802.06</v>
      </c>
      <c r="F42" s="105">
        <v>18651.52</v>
      </c>
      <c r="G42" s="105">
        <v>0</v>
      </c>
      <c r="H42" s="107">
        <f>SUM(H43)</f>
        <v>13854.74</v>
      </c>
      <c r="I42" s="108">
        <f t="shared" si="1"/>
        <v>108.22273915291758</v>
      </c>
      <c r="J42" s="108">
        <f>H42/F42*100</f>
        <v>74.28209604364685</v>
      </c>
    </row>
    <row r="43" spans="1:10" ht="27" customHeight="1">
      <c r="A43" s="131"/>
      <c r="B43" s="131">
        <v>3223</v>
      </c>
      <c r="C43" s="131" t="s">
        <v>51</v>
      </c>
      <c r="D43" s="136">
        <v>48007</v>
      </c>
      <c r="E43" s="105">
        <v>12802.06</v>
      </c>
      <c r="F43" s="105"/>
      <c r="G43" s="105"/>
      <c r="H43" s="105">
        <v>13854.74</v>
      </c>
      <c r="I43" s="106">
        <f t="shared" si="1"/>
        <v>108.22273915291758</v>
      </c>
      <c r="J43" s="106"/>
    </row>
    <row r="44" spans="1:10" ht="27" customHeight="1">
      <c r="A44" s="132"/>
      <c r="B44" s="135" t="s">
        <v>15</v>
      </c>
      <c r="C44" s="135" t="s">
        <v>16</v>
      </c>
      <c r="D44" s="136"/>
      <c r="E44" s="107">
        <f>E45</f>
        <v>0</v>
      </c>
      <c r="F44" s="105">
        <v>929.06</v>
      </c>
      <c r="G44" s="105">
        <v>0</v>
      </c>
      <c r="H44" s="107">
        <f>H45</f>
        <v>0</v>
      </c>
      <c r="I44" s="108" t="e">
        <f t="shared" si="1"/>
        <v>#DIV/0!</v>
      </c>
      <c r="J44" s="108">
        <f>H44/F44*100</f>
        <v>0</v>
      </c>
    </row>
    <row r="45" spans="1:10" ht="27" customHeight="1">
      <c r="A45" s="131"/>
      <c r="B45" s="131" t="s">
        <v>49</v>
      </c>
      <c r="C45" s="131" t="s">
        <v>69</v>
      </c>
      <c r="D45" s="136">
        <v>48007</v>
      </c>
      <c r="E45" s="105">
        <v>0</v>
      </c>
      <c r="F45" s="105"/>
      <c r="G45" s="105"/>
      <c r="H45" s="105"/>
      <c r="I45" s="106" t="e">
        <f t="shared" si="1"/>
        <v>#DIV/0!</v>
      </c>
      <c r="J45" s="106"/>
    </row>
    <row r="46" spans="1:10" ht="27" customHeight="1">
      <c r="A46" s="132"/>
      <c r="B46" s="135">
        <v>329</v>
      </c>
      <c r="C46" s="135" t="s">
        <v>34</v>
      </c>
      <c r="D46" s="136"/>
      <c r="E46" s="107">
        <f>E47</f>
        <v>518.68</v>
      </c>
      <c r="F46" s="105">
        <v>1037.67</v>
      </c>
      <c r="G46" s="105">
        <v>0</v>
      </c>
      <c r="H46" s="107">
        <f>H47</f>
        <v>533.82</v>
      </c>
      <c r="I46" s="108">
        <f t="shared" si="1"/>
        <v>102.9189480990206</v>
      </c>
      <c r="J46" s="108">
        <f>H46/F46*100</f>
        <v>51.444100725664235</v>
      </c>
    </row>
    <row r="47" spans="1:10" ht="27" customHeight="1">
      <c r="A47" s="131"/>
      <c r="B47" s="131">
        <v>3292</v>
      </c>
      <c r="C47" s="131" t="s">
        <v>254</v>
      </c>
      <c r="D47" s="136">
        <v>48007</v>
      </c>
      <c r="E47" s="105">
        <v>518.68</v>
      </c>
      <c r="F47" s="105"/>
      <c r="G47" s="105"/>
      <c r="H47" s="105">
        <v>533.82</v>
      </c>
      <c r="I47" s="106">
        <f t="shared" si="1"/>
        <v>102.9189480990206</v>
      </c>
      <c r="J47" s="106"/>
    </row>
    <row r="48" spans="1:10" ht="27" customHeight="1">
      <c r="A48" s="149" t="s">
        <v>255</v>
      </c>
      <c r="B48" s="150" t="s">
        <v>3</v>
      </c>
      <c r="C48" s="149" t="s">
        <v>256</v>
      </c>
      <c r="D48" s="151"/>
      <c r="E48" s="152">
        <f>+E49+E76</f>
        <v>3814.31</v>
      </c>
      <c r="F48" s="152">
        <f>+F49+F76</f>
        <v>8101</v>
      </c>
      <c r="G48" s="152">
        <f>+G49+G76</f>
        <v>0</v>
      </c>
      <c r="H48" s="152">
        <f>+H49+H76</f>
        <v>4913.009999999999</v>
      </c>
      <c r="I48" s="153">
        <f t="shared" si="1"/>
        <v>128.8046855132383</v>
      </c>
      <c r="J48" s="153">
        <f>H48/F48*100</f>
        <v>60.64695716578199</v>
      </c>
    </row>
    <row r="49" spans="1:10" ht="27" customHeight="1">
      <c r="A49" s="132"/>
      <c r="B49" s="135">
        <v>3</v>
      </c>
      <c r="C49" s="135" t="s">
        <v>185</v>
      </c>
      <c r="D49" s="134"/>
      <c r="E49" s="107">
        <f>+E50+E73</f>
        <v>3814.31</v>
      </c>
      <c r="F49" s="107">
        <f>+F50+F73</f>
        <v>6501</v>
      </c>
      <c r="G49" s="107">
        <f>+G50+G73</f>
        <v>0</v>
      </c>
      <c r="H49" s="107">
        <f>+H50+H73</f>
        <v>4249.4</v>
      </c>
      <c r="I49" s="108">
        <f t="shared" si="1"/>
        <v>111.40678130513774</v>
      </c>
      <c r="J49" s="108">
        <f>H49/F49*100</f>
        <v>65.36532841101369</v>
      </c>
    </row>
    <row r="50" spans="1:10" ht="27" customHeight="1">
      <c r="A50" s="132"/>
      <c r="B50" s="135">
        <v>32</v>
      </c>
      <c r="C50" s="135" t="s">
        <v>184</v>
      </c>
      <c r="D50" s="134"/>
      <c r="E50" s="107">
        <f>+E51+E55+E62+E53+E67+E69</f>
        <v>3814.31</v>
      </c>
      <c r="F50" s="107">
        <f>+F51+F55+F62+F53+F67+F69</f>
        <v>6501</v>
      </c>
      <c r="G50" s="107">
        <f>+G51+G55+G62+G53+G67+G69</f>
        <v>0</v>
      </c>
      <c r="H50" s="107">
        <f>+H51+H55+H62+H53+H67+H69</f>
        <v>4241.23</v>
      </c>
      <c r="I50" s="108">
        <f t="shared" si="1"/>
        <v>111.1925879123616</v>
      </c>
      <c r="J50" s="108">
        <f>H50/F50*100</f>
        <v>65.23965543762498</v>
      </c>
    </row>
    <row r="51" spans="1:10" ht="27" customHeight="1">
      <c r="A51" s="132"/>
      <c r="B51" s="135" t="s">
        <v>6</v>
      </c>
      <c r="C51" s="135" t="s">
        <v>7</v>
      </c>
      <c r="D51" s="134"/>
      <c r="E51" s="107">
        <f>SUM(E52)</f>
        <v>0</v>
      </c>
      <c r="F51" s="105">
        <v>0</v>
      </c>
      <c r="G51" s="105">
        <v>0</v>
      </c>
      <c r="H51" s="107">
        <f>SUM(H52)</f>
        <v>158.74</v>
      </c>
      <c r="I51" s="108" t="e">
        <f t="shared" si="1"/>
        <v>#DIV/0!</v>
      </c>
      <c r="J51" s="108" t="e">
        <f>H51/F51*100</f>
        <v>#DIV/0!</v>
      </c>
    </row>
    <row r="52" spans="1:10" ht="27" customHeight="1">
      <c r="A52" s="131"/>
      <c r="B52" s="131">
        <v>3211</v>
      </c>
      <c r="C52" s="131" t="s">
        <v>10</v>
      </c>
      <c r="D52" s="136">
        <v>47400</v>
      </c>
      <c r="E52" s="105">
        <v>0</v>
      </c>
      <c r="F52" s="105"/>
      <c r="G52" s="105"/>
      <c r="H52" s="105">
        <v>158.74</v>
      </c>
      <c r="I52" s="106" t="e">
        <f t="shared" si="1"/>
        <v>#DIV/0!</v>
      </c>
      <c r="J52" s="106"/>
    </row>
    <row r="53" spans="1:10" ht="27" customHeight="1" hidden="1">
      <c r="A53" s="132"/>
      <c r="B53" s="135" t="s">
        <v>6</v>
      </c>
      <c r="C53" s="135" t="s">
        <v>7</v>
      </c>
      <c r="D53" s="134"/>
      <c r="E53" s="107">
        <f>+E54</f>
        <v>0</v>
      </c>
      <c r="F53" s="105"/>
      <c r="G53" s="105">
        <v>0</v>
      </c>
      <c r="H53" s="107">
        <f>+H54</f>
        <v>0</v>
      </c>
      <c r="I53" s="108" t="e">
        <f t="shared" si="1"/>
        <v>#DIV/0!</v>
      </c>
      <c r="J53" s="108" t="e">
        <f>H53/F53*100</f>
        <v>#DIV/0!</v>
      </c>
    </row>
    <row r="54" spans="1:10" ht="27" customHeight="1" hidden="1">
      <c r="A54" s="131"/>
      <c r="B54" s="131">
        <v>3213</v>
      </c>
      <c r="C54" s="131" t="s">
        <v>40</v>
      </c>
      <c r="D54" s="136">
        <v>32400</v>
      </c>
      <c r="E54" s="105">
        <v>0</v>
      </c>
      <c r="F54" s="105"/>
      <c r="G54" s="105"/>
      <c r="H54" s="105"/>
      <c r="I54" s="106" t="e">
        <f t="shared" si="1"/>
        <v>#DIV/0!</v>
      </c>
      <c r="J54" s="106"/>
    </row>
    <row r="55" spans="1:10" ht="27" customHeight="1">
      <c r="A55" s="132"/>
      <c r="B55" s="135">
        <v>322</v>
      </c>
      <c r="C55" s="135" t="s">
        <v>253</v>
      </c>
      <c r="D55" s="134"/>
      <c r="E55" s="107">
        <f>SUM(E56:E61)</f>
        <v>601.23</v>
      </c>
      <c r="F55" s="105">
        <v>1831</v>
      </c>
      <c r="G55" s="105">
        <v>0</v>
      </c>
      <c r="H55" s="107">
        <f>SUM(H56:H61)</f>
        <v>3912.04</v>
      </c>
      <c r="I55" s="108">
        <f t="shared" si="1"/>
        <v>650.6727874523892</v>
      </c>
      <c r="J55" s="108">
        <f>H55/F55*100</f>
        <v>213.6559257236483</v>
      </c>
    </row>
    <row r="56" spans="1:10" ht="27" customHeight="1">
      <c r="A56" s="131"/>
      <c r="B56" s="131">
        <v>3221</v>
      </c>
      <c r="C56" s="131" t="s">
        <v>54</v>
      </c>
      <c r="D56" s="136">
        <v>32400</v>
      </c>
      <c r="E56" s="105">
        <v>9.95</v>
      </c>
      <c r="F56" s="105"/>
      <c r="G56" s="105"/>
      <c r="H56" s="105">
        <f>1775.99+70.56</f>
        <v>1846.55</v>
      </c>
      <c r="I56" s="106">
        <f t="shared" si="1"/>
        <v>18558.291457286432</v>
      </c>
      <c r="J56" s="106"/>
    </row>
    <row r="57" spans="1:10" ht="27" customHeight="1">
      <c r="A57" s="131"/>
      <c r="B57" s="131">
        <v>3221</v>
      </c>
      <c r="C57" s="131" t="s">
        <v>54</v>
      </c>
      <c r="D57" s="136">
        <v>47400</v>
      </c>
      <c r="E57" s="105">
        <v>0</v>
      </c>
      <c r="F57" s="105"/>
      <c r="G57" s="105"/>
      <c r="H57" s="105">
        <v>1341.26</v>
      </c>
      <c r="I57" s="106" t="e">
        <f t="shared" si="1"/>
        <v>#DIV/0!</v>
      </c>
      <c r="J57" s="106"/>
    </row>
    <row r="58" spans="1:10" ht="27" customHeight="1">
      <c r="A58" s="131"/>
      <c r="B58" s="131">
        <v>3223</v>
      </c>
      <c r="C58" s="131" t="s">
        <v>51</v>
      </c>
      <c r="D58" s="136">
        <v>32400</v>
      </c>
      <c r="E58" s="105">
        <v>591.28</v>
      </c>
      <c r="F58" s="105"/>
      <c r="G58" s="105"/>
      <c r="H58" s="105">
        <v>474.23</v>
      </c>
      <c r="I58" s="106">
        <f t="shared" si="1"/>
        <v>80.20396428088216</v>
      </c>
      <c r="J58" s="106"/>
    </row>
    <row r="59" spans="1:10" ht="27" customHeight="1" hidden="1">
      <c r="A59" s="131"/>
      <c r="B59" s="131">
        <v>3227</v>
      </c>
      <c r="C59" s="131" t="s">
        <v>44</v>
      </c>
      <c r="D59" s="136">
        <v>32400</v>
      </c>
      <c r="E59" s="105">
        <v>0</v>
      </c>
      <c r="F59" s="105"/>
      <c r="G59" s="105"/>
      <c r="H59" s="105">
        <v>0</v>
      </c>
      <c r="I59" s="106" t="e">
        <f t="shared" si="1"/>
        <v>#DIV/0!</v>
      </c>
      <c r="J59" s="106"/>
    </row>
    <row r="60" spans="1:10" ht="27" customHeight="1">
      <c r="A60" s="131"/>
      <c r="B60" s="131">
        <v>3225</v>
      </c>
      <c r="C60" s="131" t="s">
        <v>58</v>
      </c>
      <c r="D60" s="136">
        <v>32400</v>
      </c>
      <c r="E60" s="105">
        <v>0</v>
      </c>
      <c r="F60" s="105"/>
      <c r="G60" s="105"/>
      <c r="H60" s="105">
        <v>250</v>
      </c>
      <c r="I60" s="106" t="e">
        <f t="shared" si="1"/>
        <v>#DIV/0!</v>
      </c>
      <c r="J60" s="106"/>
    </row>
    <row r="61" spans="1:10" ht="27" customHeight="1" hidden="1">
      <c r="A61" s="131"/>
      <c r="B61" s="131">
        <v>3225</v>
      </c>
      <c r="C61" s="131" t="s">
        <v>58</v>
      </c>
      <c r="D61" s="136">
        <v>62400</v>
      </c>
      <c r="E61" s="105">
        <v>0</v>
      </c>
      <c r="F61" s="105"/>
      <c r="G61" s="105"/>
      <c r="H61" s="105">
        <v>0</v>
      </c>
      <c r="I61" s="106" t="e">
        <f t="shared" si="1"/>
        <v>#DIV/0!</v>
      </c>
      <c r="J61" s="106"/>
    </row>
    <row r="62" spans="1:10" ht="27" customHeight="1">
      <c r="A62" s="132"/>
      <c r="B62" s="135" t="s">
        <v>15</v>
      </c>
      <c r="C62" s="135" t="s">
        <v>16</v>
      </c>
      <c r="D62" s="134"/>
      <c r="E62" s="107">
        <f>SUM(E63:E66)</f>
        <v>3183.22</v>
      </c>
      <c r="F62" s="105">
        <v>4520</v>
      </c>
      <c r="G62" s="105">
        <v>0</v>
      </c>
      <c r="H62" s="107">
        <f>SUM(H63:H66)</f>
        <v>0</v>
      </c>
      <c r="I62" s="108">
        <f t="shared" si="1"/>
        <v>0</v>
      </c>
      <c r="J62" s="108">
        <f>H62/F62*100</f>
        <v>0</v>
      </c>
    </row>
    <row r="63" spans="1:10" ht="27" customHeight="1">
      <c r="A63" s="131"/>
      <c r="B63" s="131" t="s">
        <v>23</v>
      </c>
      <c r="C63" s="131" t="s">
        <v>24</v>
      </c>
      <c r="D63" s="136">
        <v>47400</v>
      </c>
      <c r="E63" s="105">
        <v>73.68</v>
      </c>
      <c r="F63" s="105"/>
      <c r="G63" s="105"/>
      <c r="H63" s="105">
        <v>0</v>
      </c>
      <c r="I63" s="106">
        <f t="shared" si="1"/>
        <v>0</v>
      </c>
      <c r="J63" s="106"/>
    </row>
    <row r="64" spans="1:10" ht="27" customHeight="1" hidden="1">
      <c r="A64" s="131"/>
      <c r="B64" s="131">
        <v>3234</v>
      </c>
      <c r="C64" s="131" t="s">
        <v>61</v>
      </c>
      <c r="D64" s="136">
        <v>32400</v>
      </c>
      <c r="E64" s="105">
        <v>0</v>
      </c>
      <c r="F64" s="105"/>
      <c r="G64" s="105"/>
      <c r="H64" s="105"/>
      <c r="I64" s="106" t="e">
        <f t="shared" si="1"/>
        <v>#DIV/0!</v>
      </c>
      <c r="J64" s="106"/>
    </row>
    <row r="65" spans="1:10" ht="27" customHeight="1">
      <c r="A65" s="131"/>
      <c r="B65" s="131">
        <v>3237</v>
      </c>
      <c r="C65" s="131" t="s">
        <v>20</v>
      </c>
      <c r="D65" s="136">
        <v>32400</v>
      </c>
      <c r="E65" s="105">
        <v>2721.33</v>
      </c>
      <c r="F65" s="105"/>
      <c r="G65" s="105"/>
      <c r="H65" s="105">
        <v>0</v>
      </c>
      <c r="I65" s="106">
        <f t="shared" si="1"/>
        <v>0</v>
      </c>
      <c r="J65" s="106"/>
    </row>
    <row r="66" spans="1:10" ht="27" customHeight="1">
      <c r="A66" s="131"/>
      <c r="B66" s="131" t="s">
        <v>21</v>
      </c>
      <c r="C66" s="131" t="s">
        <v>22</v>
      </c>
      <c r="D66" s="136">
        <v>32400</v>
      </c>
      <c r="E66" s="105">
        <v>388.21</v>
      </c>
      <c r="F66" s="105"/>
      <c r="G66" s="105"/>
      <c r="H66" s="105">
        <v>0</v>
      </c>
      <c r="I66" s="106">
        <f t="shared" si="1"/>
        <v>0</v>
      </c>
      <c r="J66" s="106"/>
    </row>
    <row r="67" spans="1:10" ht="27" customHeight="1">
      <c r="A67" s="132"/>
      <c r="B67" s="135">
        <v>324</v>
      </c>
      <c r="C67" s="135" t="s">
        <v>250</v>
      </c>
      <c r="D67" s="136"/>
      <c r="E67" s="107">
        <f>SUM(E68)</f>
        <v>29.86</v>
      </c>
      <c r="F67" s="105">
        <v>150</v>
      </c>
      <c r="G67" s="105">
        <v>0</v>
      </c>
      <c r="H67" s="107">
        <f>+H68</f>
        <v>159.2</v>
      </c>
      <c r="I67" s="108">
        <f t="shared" si="1"/>
        <v>533.1547220361688</v>
      </c>
      <c r="J67" s="108">
        <f>H67/F67*100</f>
        <v>106.13333333333333</v>
      </c>
    </row>
    <row r="68" spans="1:10" ht="27" customHeight="1">
      <c r="A68" s="131"/>
      <c r="B68" s="131">
        <v>3241</v>
      </c>
      <c r="C68" s="131" t="s">
        <v>250</v>
      </c>
      <c r="D68" s="136">
        <v>32400</v>
      </c>
      <c r="E68" s="105">
        <v>29.86</v>
      </c>
      <c r="F68" s="105"/>
      <c r="G68" s="105"/>
      <c r="H68" s="105">
        <v>159.2</v>
      </c>
      <c r="I68" s="106">
        <f t="shared" si="1"/>
        <v>533.1547220361688</v>
      </c>
      <c r="J68" s="106"/>
    </row>
    <row r="69" spans="1:10" ht="27" customHeight="1">
      <c r="A69" s="132"/>
      <c r="B69" s="135" t="s">
        <v>11</v>
      </c>
      <c r="C69" s="135" t="s">
        <v>12</v>
      </c>
      <c r="D69" s="136"/>
      <c r="E69" s="107">
        <f>SUM(E70:E72)</f>
        <v>0</v>
      </c>
      <c r="F69" s="105"/>
      <c r="G69" s="105">
        <v>0</v>
      </c>
      <c r="H69" s="107">
        <f>SUM(H70:H72)</f>
        <v>11.25</v>
      </c>
      <c r="I69" s="108" t="e">
        <f t="shared" si="1"/>
        <v>#DIV/0!</v>
      </c>
      <c r="J69" s="108" t="e">
        <f>H69/F69*100</f>
        <v>#DIV/0!</v>
      </c>
    </row>
    <row r="70" spans="1:10" ht="27" customHeight="1" hidden="1">
      <c r="A70" s="131"/>
      <c r="B70" s="131" t="s">
        <v>45</v>
      </c>
      <c r="C70" s="131" t="s">
        <v>66</v>
      </c>
      <c r="D70" s="136">
        <v>48007</v>
      </c>
      <c r="E70" s="105">
        <v>0</v>
      </c>
      <c r="F70" s="105"/>
      <c r="G70" s="105"/>
      <c r="H70" s="105">
        <v>0</v>
      </c>
      <c r="I70" s="106" t="e">
        <f aca="true" t="shared" si="3" ref="I70:I133">H70/E70*100</f>
        <v>#DIV/0!</v>
      </c>
      <c r="J70" s="106"/>
    </row>
    <row r="71" spans="1:10" ht="27" customHeight="1" hidden="1">
      <c r="A71" s="131"/>
      <c r="B71" s="131" t="s">
        <v>62</v>
      </c>
      <c r="C71" s="131" t="s">
        <v>63</v>
      </c>
      <c r="D71" s="136">
        <v>32400</v>
      </c>
      <c r="E71" s="105">
        <v>0</v>
      </c>
      <c r="F71" s="105"/>
      <c r="G71" s="105"/>
      <c r="H71" s="105">
        <v>0</v>
      </c>
      <c r="I71" s="106" t="e">
        <f t="shared" si="3"/>
        <v>#DIV/0!</v>
      </c>
      <c r="J71" s="106"/>
    </row>
    <row r="72" spans="1:10" ht="27" customHeight="1">
      <c r="A72" s="131"/>
      <c r="B72" s="131" t="s">
        <v>18</v>
      </c>
      <c r="C72" s="131" t="s">
        <v>34</v>
      </c>
      <c r="D72" s="136">
        <v>32400</v>
      </c>
      <c r="E72" s="105">
        <v>0</v>
      </c>
      <c r="F72" s="105"/>
      <c r="G72" s="105"/>
      <c r="H72" s="105">
        <v>11.25</v>
      </c>
      <c r="I72" s="106" t="e">
        <f t="shared" si="3"/>
        <v>#DIV/0!</v>
      </c>
      <c r="J72" s="106"/>
    </row>
    <row r="73" spans="1:10" ht="27" customHeight="1">
      <c r="A73" s="132"/>
      <c r="B73" s="135">
        <v>38</v>
      </c>
      <c r="C73" s="135" t="s">
        <v>318</v>
      </c>
      <c r="D73" s="136"/>
      <c r="E73" s="107">
        <f>E74</f>
        <v>0</v>
      </c>
      <c r="F73" s="107">
        <f>F74</f>
        <v>0</v>
      </c>
      <c r="G73" s="107">
        <f>G74</f>
        <v>0</v>
      </c>
      <c r="H73" s="107">
        <f>H74</f>
        <v>8.17</v>
      </c>
      <c r="I73" s="108" t="e">
        <f t="shared" si="3"/>
        <v>#DIV/0!</v>
      </c>
      <c r="J73" s="108" t="e">
        <f>H73/F73*100</f>
        <v>#DIV/0!</v>
      </c>
    </row>
    <row r="74" spans="1:10" ht="27" customHeight="1">
      <c r="A74" s="132"/>
      <c r="B74" s="135">
        <v>381</v>
      </c>
      <c r="C74" s="135" t="s">
        <v>319</v>
      </c>
      <c r="D74" s="136"/>
      <c r="E74" s="107">
        <f>E75</f>
        <v>0</v>
      </c>
      <c r="F74" s="105"/>
      <c r="G74" s="105">
        <v>0</v>
      </c>
      <c r="H74" s="107">
        <f>H75</f>
        <v>8.17</v>
      </c>
      <c r="I74" s="108" t="e">
        <f t="shared" si="3"/>
        <v>#DIV/0!</v>
      </c>
      <c r="J74" s="108" t="e">
        <f>H74/F74*100</f>
        <v>#DIV/0!</v>
      </c>
    </row>
    <row r="75" spans="1:10" ht="27" customHeight="1">
      <c r="A75" s="131"/>
      <c r="B75" s="131">
        <v>3812</v>
      </c>
      <c r="C75" s="131" t="s">
        <v>320</v>
      </c>
      <c r="D75" s="136">
        <v>32400</v>
      </c>
      <c r="E75" s="105">
        <v>0</v>
      </c>
      <c r="F75" s="105"/>
      <c r="G75" s="105"/>
      <c r="H75" s="105">
        <v>8.17</v>
      </c>
      <c r="I75" s="106" t="e">
        <f t="shared" si="3"/>
        <v>#DIV/0!</v>
      </c>
      <c r="J75" s="106"/>
    </row>
    <row r="76" spans="1:10" ht="27" customHeight="1">
      <c r="A76" s="132"/>
      <c r="B76" s="135">
        <v>4</v>
      </c>
      <c r="C76" s="135" t="s">
        <v>192</v>
      </c>
      <c r="D76" s="134"/>
      <c r="E76" s="107">
        <f>E77</f>
        <v>0</v>
      </c>
      <c r="F76" s="107">
        <f>F77</f>
        <v>1600</v>
      </c>
      <c r="G76" s="107">
        <f>G77</f>
        <v>0</v>
      </c>
      <c r="H76" s="107">
        <f>H77</f>
        <v>663.61</v>
      </c>
      <c r="I76" s="108" t="e">
        <f t="shared" si="3"/>
        <v>#DIV/0!</v>
      </c>
      <c r="J76" s="108">
        <f>H76/F76*100</f>
        <v>41.475625</v>
      </c>
    </row>
    <row r="77" spans="1:10" ht="27" customHeight="1">
      <c r="A77" s="132"/>
      <c r="B77" s="135">
        <v>42</v>
      </c>
      <c r="C77" s="135" t="s">
        <v>191</v>
      </c>
      <c r="D77" s="134"/>
      <c r="E77" s="107">
        <f>E78</f>
        <v>0</v>
      </c>
      <c r="F77" s="107">
        <f>F78+F83</f>
        <v>1600</v>
      </c>
      <c r="G77" s="107">
        <f>G78</f>
        <v>0</v>
      </c>
      <c r="H77" s="107">
        <f>H78+H83</f>
        <v>663.61</v>
      </c>
      <c r="I77" s="108" t="e">
        <f t="shared" si="3"/>
        <v>#DIV/0!</v>
      </c>
      <c r="J77" s="108">
        <f>H77/F77*100</f>
        <v>41.475625</v>
      </c>
    </row>
    <row r="78" spans="1:10" ht="27" customHeight="1">
      <c r="A78" s="132"/>
      <c r="B78" s="135" t="s">
        <v>25</v>
      </c>
      <c r="C78" s="135" t="s">
        <v>26</v>
      </c>
      <c r="D78" s="134"/>
      <c r="E78" s="107">
        <f>SUM(E79:E82)</f>
        <v>0</v>
      </c>
      <c r="F78" s="105">
        <v>1500</v>
      </c>
      <c r="G78" s="105">
        <v>0</v>
      </c>
      <c r="H78" s="107">
        <f>SUM(H79:H82)</f>
        <v>663.61</v>
      </c>
      <c r="I78" s="108" t="e">
        <f t="shared" si="3"/>
        <v>#DIV/0!</v>
      </c>
      <c r="J78" s="108">
        <f>H78/F78*100</f>
        <v>44.24066666666667</v>
      </c>
    </row>
    <row r="79" spans="1:10" ht="27" customHeight="1" hidden="1">
      <c r="A79" s="131"/>
      <c r="B79" s="131">
        <v>4221</v>
      </c>
      <c r="C79" s="131" t="s">
        <v>28</v>
      </c>
      <c r="D79" s="136">
        <v>32400</v>
      </c>
      <c r="E79" s="105">
        <v>0</v>
      </c>
      <c r="F79" s="105"/>
      <c r="G79" s="105"/>
      <c r="H79" s="105"/>
      <c r="I79" s="106" t="e">
        <f t="shared" si="3"/>
        <v>#DIV/0!</v>
      </c>
      <c r="J79" s="106"/>
    </row>
    <row r="80" spans="1:10" ht="27" customHeight="1" hidden="1">
      <c r="A80" s="131"/>
      <c r="B80" s="131">
        <v>4225</v>
      </c>
      <c r="C80" s="131" t="s">
        <v>65</v>
      </c>
      <c r="D80" s="136">
        <v>47400</v>
      </c>
      <c r="E80" s="105">
        <v>0</v>
      </c>
      <c r="F80" s="105"/>
      <c r="G80" s="105"/>
      <c r="H80" s="105"/>
      <c r="I80" s="106" t="e">
        <f t="shared" si="3"/>
        <v>#DIV/0!</v>
      </c>
      <c r="J80" s="106"/>
    </row>
    <row r="81" spans="1:10" ht="27" customHeight="1" hidden="1">
      <c r="A81" s="131"/>
      <c r="B81" s="131">
        <v>4225</v>
      </c>
      <c r="C81" s="131" t="s">
        <v>65</v>
      </c>
      <c r="D81" s="136">
        <v>32400</v>
      </c>
      <c r="E81" s="105">
        <v>0</v>
      </c>
      <c r="F81" s="105"/>
      <c r="G81" s="105"/>
      <c r="H81" s="105"/>
      <c r="I81" s="106" t="e">
        <f t="shared" si="3"/>
        <v>#DIV/0!</v>
      </c>
      <c r="J81" s="106"/>
    </row>
    <row r="82" spans="1:10" ht="27" customHeight="1">
      <c r="A82" s="131"/>
      <c r="B82" s="131">
        <v>4227</v>
      </c>
      <c r="C82" s="131" t="s">
        <v>47</v>
      </c>
      <c r="D82" s="136">
        <v>32400</v>
      </c>
      <c r="E82" s="105">
        <v>0</v>
      </c>
      <c r="F82" s="105"/>
      <c r="G82" s="105"/>
      <c r="H82" s="105">
        <v>663.61</v>
      </c>
      <c r="I82" s="106" t="e">
        <f t="shared" si="3"/>
        <v>#DIV/0!</v>
      </c>
      <c r="J82" s="106"/>
    </row>
    <row r="83" spans="1:10" ht="27" customHeight="1">
      <c r="A83" s="132"/>
      <c r="B83" s="135">
        <v>424</v>
      </c>
      <c r="C83" s="135" t="s">
        <v>74</v>
      </c>
      <c r="D83" s="134"/>
      <c r="E83" s="107">
        <f>+E84</f>
        <v>0</v>
      </c>
      <c r="F83" s="105">
        <v>100</v>
      </c>
      <c r="G83" s="105">
        <v>0</v>
      </c>
      <c r="H83" s="107">
        <f>+H84</f>
        <v>0</v>
      </c>
      <c r="I83" s="108" t="e">
        <f t="shared" si="3"/>
        <v>#DIV/0!</v>
      </c>
      <c r="J83" s="108">
        <v>0</v>
      </c>
    </row>
    <row r="84" spans="1:10" ht="27" customHeight="1">
      <c r="A84" s="131"/>
      <c r="B84" s="131">
        <v>4241</v>
      </c>
      <c r="C84" s="131" t="s">
        <v>76</v>
      </c>
      <c r="D84" s="136">
        <v>32400</v>
      </c>
      <c r="E84" s="105">
        <v>0</v>
      </c>
      <c r="F84" s="105"/>
      <c r="G84" s="105"/>
      <c r="H84" s="105">
        <v>0</v>
      </c>
      <c r="I84" s="106" t="e">
        <f t="shared" si="3"/>
        <v>#DIV/0!</v>
      </c>
      <c r="J84" s="106"/>
    </row>
    <row r="85" spans="1:10" ht="27" customHeight="1">
      <c r="A85" s="149" t="s">
        <v>257</v>
      </c>
      <c r="B85" s="150" t="s">
        <v>3</v>
      </c>
      <c r="C85" s="149" t="s">
        <v>258</v>
      </c>
      <c r="D85" s="151"/>
      <c r="E85" s="152">
        <f>+E86</f>
        <v>310172.38</v>
      </c>
      <c r="F85" s="152">
        <f>+F86</f>
        <v>648720</v>
      </c>
      <c r="G85" s="152">
        <f>+G86</f>
        <v>0</v>
      </c>
      <c r="H85" s="152">
        <f>+H86</f>
        <v>330321.23000000004</v>
      </c>
      <c r="I85" s="153">
        <f t="shared" si="3"/>
        <v>106.49601682780397</v>
      </c>
      <c r="J85" s="153">
        <f>H85/F85*100</f>
        <v>50.91892187692688</v>
      </c>
    </row>
    <row r="86" spans="1:10" ht="27" customHeight="1">
      <c r="A86" s="132"/>
      <c r="B86" s="135">
        <v>3</v>
      </c>
      <c r="C86" s="135" t="s">
        <v>185</v>
      </c>
      <c r="D86" s="134"/>
      <c r="E86" s="107">
        <f>+E87+E95+E101</f>
        <v>310172.38</v>
      </c>
      <c r="F86" s="107">
        <f>+F87+F95+F101</f>
        <v>648720</v>
      </c>
      <c r="G86" s="107">
        <f>+G87+G95+G101</f>
        <v>0</v>
      </c>
      <c r="H86" s="107">
        <f>+H87+H95+H101</f>
        <v>330321.23000000004</v>
      </c>
      <c r="I86" s="108">
        <f t="shared" si="3"/>
        <v>106.49601682780397</v>
      </c>
      <c r="J86" s="108">
        <f>H86/F86*100</f>
        <v>50.91892187692688</v>
      </c>
    </row>
    <row r="87" spans="1:10" ht="27" customHeight="1">
      <c r="A87" s="132"/>
      <c r="B87" s="135">
        <v>31</v>
      </c>
      <c r="C87" s="135" t="s">
        <v>259</v>
      </c>
      <c r="D87" s="134"/>
      <c r="E87" s="107">
        <f>+E88+E90+E92</f>
        <v>304975.44</v>
      </c>
      <c r="F87" s="107">
        <f>+F88+F90+F92</f>
        <v>648720</v>
      </c>
      <c r="G87" s="107">
        <f>+G88+G90+G92</f>
        <v>0</v>
      </c>
      <c r="H87" s="107">
        <f>+H88+H90+H92</f>
        <v>330321.23000000004</v>
      </c>
      <c r="I87" s="108">
        <f t="shared" si="3"/>
        <v>108.31076430285667</v>
      </c>
      <c r="J87" s="108">
        <f>H87/F87*100</f>
        <v>50.91892187692688</v>
      </c>
    </row>
    <row r="88" spans="1:10" ht="27" customHeight="1">
      <c r="A88" s="132"/>
      <c r="B88" s="135">
        <v>311</v>
      </c>
      <c r="C88" s="135" t="s">
        <v>260</v>
      </c>
      <c r="D88" s="134"/>
      <c r="E88" s="107">
        <f>SUM(E89)</f>
        <v>254538.34</v>
      </c>
      <c r="F88" s="105">
        <v>542000</v>
      </c>
      <c r="G88" s="105">
        <v>0</v>
      </c>
      <c r="H88" s="107">
        <f>SUM(H89)</f>
        <v>281704.33</v>
      </c>
      <c r="I88" s="108">
        <f t="shared" si="3"/>
        <v>110.67265151489556</v>
      </c>
      <c r="J88" s="108">
        <f>H88/F88*100</f>
        <v>51.97496863468635</v>
      </c>
    </row>
    <row r="89" spans="1:10" ht="27" customHeight="1">
      <c r="A89" s="131"/>
      <c r="B89" s="131">
        <v>3111</v>
      </c>
      <c r="C89" s="131" t="s">
        <v>261</v>
      </c>
      <c r="D89" s="136">
        <v>53082</v>
      </c>
      <c r="E89" s="105">
        <v>254538.34</v>
      </c>
      <c r="F89" s="105"/>
      <c r="G89" s="105"/>
      <c r="H89" s="105">
        <v>281704.33</v>
      </c>
      <c r="I89" s="106">
        <f t="shared" si="3"/>
        <v>110.67265151489556</v>
      </c>
      <c r="J89" s="106"/>
    </row>
    <row r="90" spans="1:10" ht="27" customHeight="1">
      <c r="A90" s="132"/>
      <c r="B90" s="135">
        <v>312</v>
      </c>
      <c r="C90" s="135" t="s">
        <v>262</v>
      </c>
      <c r="D90" s="134"/>
      <c r="E90" s="107">
        <f>SUM(E91)</f>
        <v>8411.56</v>
      </c>
      <c r="F90" s="105">
        <v>17320</v>
      </c>
      <c r="G90" s="105">
        <v>0</v>
      </c>
      <c r="H90" s="107">
        <f>SUM(H91)</f>
        <v>2135.69</v>
      </c>
      <c r="I90" s="108">
        <f t="shared" si="3"/>
        <v>25.3899395593683</v>
      </c>
      <c r="J90" s="108">
        <f>H90/F90*100</f>
        <v>12.330773672055427</v>
      </c>
    </row>
    <row r="91" spans="1:10" ht="27" customHeight="1">
      <c r="A91" s="131"/>
      <c r="B91" s="131">
        <v>3121</v>
      </c>
      <c r="C91" s="131" t="s">
        <v>262</v>
      </c>
      <c r="D91" s="136">
        <v>53082</v>
      </c>
      <c r="E91" s="105">
        <v>8411.56</v>
      </c>
      <c r="F91" s="105"/>
      <c r="G91" s="105"/>
      <c r="H91" s="105">
        <v>2135.69</v>
      </c>
      <c r="I91" s="106">
        <f t="shared" si="3"/>
        <v>25.3899395593683</v>
      </c>
      <c r="J91" s="106"/>
    </row>
    <row r="92" spans="1:10" ht="27" customHeight="1">
      <c r="A92" s="132"/>
      <c r="B92" s="135">
        <v>313</v>
      </c>
      <c r="C92" s="135" t="s">
        <v>263</v>
      </c>
      <c r="D92" s="134"/>
      <c r="E92" s="107">
        <f>SUM(E93:E94)</f>
        <v>42025.54</v>
      </c>
      <c r="F92" s="105">
        <v>89400</v>
      </c>
      <c r="G92" s="105">
        <v>0</v>
      </c>
      <c r="H92" s="107">
        <f>SUM(H93:H94)</f>
        <v>46481.21</v>
      </c>
      <c r="I92" s="108">
        <f t="shared" si="3"/>
        <v>110.60229089263338</v>
      </c>
      <c r="J92" s="108">
        <f>H92/F92*100</f>
        <v>51.99240492170022</v>
      </c>
    </row>
    <row r="93" spans="1:10" ht="27" customHeight="1">
      <c r="A93" s="131"/>
      <c r="B93" s="131">
        <v>3132</v>
      </c>
      <c r="C93" s="131" t="s">
        <v>264</v>
      </c>
      <c r="D93" s="136">
        <v>53082</v>
      </c>
      <c r="E93" s="105">
        <v>41960.65</v>
      </c>
      <c r="F93" s="105"/>
      <c r="G93" s="105"/>
      <c r="H93" s="105">
        <v>46481.21</v>
      </c>
      <c r="I93" s="106">
        <f t="shared" si="3"/>
        <v>110.77333168099159</v>
      </c>
      <c r="J93" s="106"/>
    </row>
    <row r="94" spans="1:10" ht="27" customHeight="1" hidden="1">
      <c r="A94" s="131"/>
      <c r="B94" s="131">
        <v>3133</v>
      </c>
      <c r="C94" s="131" t="s">
        <v>288</v>
      </c>
      <c r="D94" s="136">
        <v>53082</v>
      </c>
      <c r="E94" s="105">
        <v>64.89</v>
      </c>
      <c r="F94" s="105"/>
      <c r="G94" s="105"/>
      <c r="H94" s="105"/>
      <c r="I94" s="106">
        <f t="shared" si="3"/>
        <v>0</v>
      </c>
      <c r="J94" s="106"/>
    </row>
    <row r="95" spans="1:10" ht="27" customHeight="1" hidden="1">
      <c r="A95" s="132"/>
      <c r="B95" s="135">
        <v>32</v>
      </c>
      <c r="C95" s="135" t="s">
        <v>184</v>
      </c>
      <c r="D95" s="134"/>
      <c r="E95" s="107">
        <f>+E98+E96</f>
        <v>3698.6500000000005</v>
      </c>
      <c r="F95" s="107">
        <f>+F98+F96</f>
        <v>0</v>
      </c>
      <c r="G95" s="107">
        <f>+G98+G96</f>
        <v>0</v>
      </c>
      <c r="H95" s="107">
        <f>+H98+H96</f>
        <v>0</v>
      </c>
      <c r="I95" s="108">
        <f t="shared" si="3"/>
        <v>0</v>
      </c>
      <c r="J95" s="108" t="e">
        <f>H95/F95*100</f>
        <v>#DIV/0!</v>
      </c>
    </row>
    <row r="96" spans="1:10" ht="27" customHeight="1" hidden="1">
      <c r="A96" s="132"/>
      <c r="B96" s="135">
        <v>323</v>
      </c>
      <c r="C96" s="135" t="s">
        <v>16</v>
      </c>
      <c r="D96" s="134"/>
      <c r="E96" s="107">
        <f>SUM(E97)</f>
        <v>382.24</v>
      </c>
      <c r="F96" s="105">
        <v>0</v>
      </c>
      <c r="G96" s="105">
        <v>0</v>
      </c>
      <c r="H96" s="107">
        <f>SUM(H97)</f>
        <v>0</v>
      </c>
      <c r="I96" s="108">
        <f t="shared" si="3"/>
        <v>0</v>
      </c>
      <c r="J96" s="108">
        <v>0</v>
      </c>
    </row>
    <row r="97" spans="1:10" ht="27" customHeight="1" hidden="1">
      <c r="A97" s="131"/>
      <c r="B97" s="131">
        <v>3236</v>
      </c>
      <c r="C97" s="131" t="s">
        <v>69</v>
      </c>
      <c r="D97" s="136">
        <v>53082</v>
      </c>
      <c r="E97" s="105">
        <v>382.24</v>
      </c>
      <c r="F97" s="105"/>
      <c r="G97" s="105"/>
      <c r="H97" s="105"/>
      <c r="I97" s="106">
        <f t="shared" si="3"/>
        <v>0</v>
      </c>
      <c r="J97" s="106"/>
    </row>
    <row r="98" spans="1:10" ht="27" customHeight="1" hidden="1">
      <c r="A98" s="132"/>
      <c r="B98" s="135">
        <v>329</v>
      </c>
      <c r="C98" s="135" t="s">
        <v>12</v>
      </c>
      <c r="D98" s="134"/>
      <c r="E98" s="107">
        <f>SUM(E99:E100)</f>
        <v>3316.4100000000003</v>
      </c>
      <c r="F98" s="105">
        <v>0</v>
      </c>
      <c r="G98" s="105">
        <v>0</v>
      </c>
      <c r="H98" s="107">
        <f>SUM(H99:H100)</f>
        <v>0</v>
      </c>
      <c r="I98" s="108">
        <f t="shared" si="3"/>
        <v>0</v>
      </c>
      <c r="J98" s="108" t="e">
        <f>H98/F98*100</f>
        <v>#DIV/0!</v>
      </c>
    </row>
    <row r="99" spans="1:10" ht="27" customHeight="1" hidden="1">
      <c r="A99" s="131"/>
      <c r="B99" s="131">
        <v>3295</v>
      </c>
      <c r="C99" s="131" t="s">
        <v>63</v>
      </c>
      <c r="D99" s="136">
        <v>53082</v>
      </c>
      <c r="E99" s="105">
        <v>404.8</v>
      </c>
      <c r="F99" s="105"/>
      <c r="G99" s="105"/>
      <c r="H99" s="105"/>
      <c r="I99" s="106">
        <f t="shared" si="3"/>
        <v>0</v>
      </c>
      <c r="J99" s="106"/>
    </row>
    <row r="100" spans="1:10" ht="27" customHeight="1" hidden="1">
      <c r="A100" s="131"/>
      <c r="B100" s="131">
        <v>3296</v>
      </c>
      <c r="C100" s="131" t="s">
        <v>275</v>
      </c>
      <c r="D100" s="136">
        <v>53082</v>
      </c>
      <c r="E100" s="105">
        <v>2911.61</v>
      </c>
      <c r="F100" s="105"/>
      <c r="G100" s="105"/>
      <c r="H100" s="105"/>
      <c r="I100" s="106">
        <f t="shared" si="3"/>
        <v>0</v>
      </c>
      <c r="J100" s="106"/>
    </row>
    <row r="101" spans="1:10" ht="27" customHeight="1" hidden="1">
      <c r="A101" s="132"/>
      <c r="B101" s="135">
        <v>34</v>
      </c>
      <c r="C101" s="135" t="s">
        <v>189</v>
      </c>
      <c r="D101" s="136"/>
      <c r="E101" s="107">
        <f>E102</f>
        <v>1498.29</v>
      </c>
      <c r="F101" s="107">
        <f>F102</f>
        <v>0</v>
      </c>
      <c r="G101" s="107">
        <f>G102</f>
        <v>0</v>
      </c>
      <c r="H101" s="107">
        <f>H102</f>
        <v>0</v>
      </c>
      <c r="I101" s="108">
        <f t="shared" si="3"/>
        <v>0</v>
      </c>
      <c r="J101" s="108" t="e">
        <f>H101/F101*100</f>
        <v>#DIV/0!</v>
      </c>
    </row>
    <row r="102" spans="1:10" ht="27" customHeight="1" hidden="1">
      <c r="A102" s="132"/>
      <c r="B102" s="135" t="s">
        <v>35</v>
      </c>
      <c r="C102" s="135" t="s">
        <v>36</v>
      </c>
      <c r="D102" s="136"/>
      <c r="E102" s="107">
        <f>E103</f>
        <v>1498.29</v>
      </c>
      <c r="F102" s="105">
        <v>0</v>
      </c>
      <c r="G102" s="105">
        <v>0</v>
      </c>
      <c r="H102" s="107">
        <f>H103</f>
        <v>0</v>
      </c>
      <c r="I102" s="108">
        <f t="shared" si="3"/>
        <v>0</v>
      </c>
      <c r="J102" s="108" t="e">
        <f>H102/F102*100</f>
        <v>#DIV/0!</v>
      </c>
    </row>
    <row r="103" spans="1:10" ht="27" customHeight="1" hidden="1">
      <c r="A103" s="131"/>
      <c r="B103" s="131">
        <v>3433</v>
      </c>
      <c r="C103" s="131" t="s">
        <v>289</v>
      </c>
      <c r="D103" s="136">
        <v>53082</v>
      </c>
      <c r="E103" s="105">
        <v>1498.29</v>
      </c>
      <c r="F103" s="105"/>
      <c r="G103" s="105"/>
      <c r="H103" s="105"/>
      <c r="I103" s="106">
        <f t="shared" si="3"/>
        <v>0</v>
      </c>
      <c r="J103" s="106"/>
    </row>
    <row r="104" spans="1:10" ht="27" customHeight="1">
      <c r="A104" s="145">
        <v>2301</v>
      </c>
      <c r="B104" s="146" t="s">
        <v>2</v>
      </c>
      <c r="C104" s="145" t="s">
        <v>265</v>
      </c>
      <c r="D104" s="146"/>
      <c r="E104" s="147">
        <f>SUM(E110,E115,E127,E136,E177,E170)</f>
        <v>17718.120000000003</v>
      </c>
      <c r="F104" s="147">
        <f>SUM(F105,F110,F115,F244,F127,F136,F177,F170)</f>
        <v>180090.41999999998</v>
      </c>
      <c r="G104" s="147">
        <f>SUM(G110,G115,G244,G127,G136,G177,G170)</f>
        <v>0</v>
      </c>
      <c r="H104" s="147">
        <f>SUM(H110,H115,H127,H136,H177,H170)</f>
        <v>218555.55000000002</v>
      </c>
      <c r="I104" s="148">
        <f t="shared" si="3"/>
        <v>1233.5143344779242</v>
      </c>
      <c r="J104" s="148">
        <f>H104/F104*100</f>
        <v>121.3587874357781</v>
      </c>
    </row>
    <row r="105" spans="1:10" ht="27" customHeight="1">
      <c r="A105" s="149" t="s">
        <v>266</v>
      </c>
      <c r="B105" s="150" t="s">
        <v>3</v>
      </c>
      <c r="C105" s="149" t="s">
        <v>300</v>
      </c>
      <c r="D105" s="151"/>
      <c r="E105" s="152">
        <f>+E106</f>
        <v>0</v>
      </c>
      <c r="F105" s="152">
        <f>+F106</f>
        <v>2996</v>
      </c>
      <c r="G105" s="152">
        <f>+G106</f>
        <v>0</v>
      </c>
      <c r="H105" s="152">
        <f>+H106</f>
        <v>0</v>
      </c>
      <c r="I105" s="153" t="e">
        <f t="shared" si="3"/>
        <v>#DIV/0!</v>
      </c>
      <c r="J105" s="153">
        <f>H105/F105*100</f>
        <v>0</v>
      </c>
    </row>
    <row r="106" spans="1:10" ht="27" customHeight="1">
      <c r="A106" s="132"/>
      <c r="B106" s="135">
        <v>3</v>
      </c>
      <c r="C106" s="135" t="s">
        <v>185</v>
      </c>
      <c r="D106" s="134"/>
      <c r="E106" s="107">
        <f>E107</f>
        <v>0</v>
      </c>
      <c r="F106" s="107">
        <f>F107</f>
        <v>2996</v>
      </c>
      <c r="G106" s="107">
        <f>G107</f>
        <v>0</v>
      </c>
      <c r="H106" s="107">
        <f>H107</f>
        <v>0</v>
      </c>
      <c r="I106" s="108" t="e">
        <f t="shared" si="3"/>
        <v>#DIV/0!</v>
      </c>
      <c r="J106" s="108">
        <f>H106/F106*100</f>
        <v>0</v>
      </c>
    </row>
    <row r="107" spans="1:10" ht="27" customHeight="1">
      <c r="A107" s="132"/>
      <c r="B107" s="135">
        <v>32</v>
      </c>
      <c r="C107" s="135" t="s">
        <v>184</v>
      </c>
      <c r="D107" s="134"/>
      <c r="E107" s="107">
        <f>+E108</f>
        <v>0</v>
      </c>
      <c r="F107" s="107">
        <f>+F108</f>
        <v>2996</v>
      </c>
      <c r="G107" s="107">
        <f>G108+G127</f>
        <v>0</v>
      </c>
      <c r="H107" s="107">
        <f>+H108</f>
        <v>0</v>
      </c>
      <c r="I107" s="108" t="e">
        <f t="shared" si="3"/>
        <v>#DIV/0!</v>
      </c>
      <c r="J107" s="108">
        <f>H107/F107*100</f>
        <v>0</v>
      </c>
    </row>
    <row r="108" spans="1:10" ht="27" customHeight="1">
      <c r="A108" s="132"/>
      <c r="B108" s="135" t="s">
        <v>41</v>
      </c>
      <c r="C108" s="135" t="s">
        <v>42</v>
      </c>
      <c r="D108" s="134"/>
      <c r="E108" s="107">
        <f>SUM(E109)</f>
        <v>0</v>
      </c>
      <c r="F108" s="105">
        <v>2996</v>
      </c>
      <c r="G108" s="105">
        <v>0</v>
      </c>
      <c r="H108" s="107">
        <f>SUM(H109:H110)</f>
        <v>0</v>
      </c>
      <c r="I108" s="108" t="e">
        <f t="shared" si="3"/>
        <v>#DIV/0!</v>
      </c>
      <c r="J108" s="108">
        <f>H108/F108*100</f>
        <v>0</v>
      </c>
    </row>
    <row r="109" spans="1:10" ht="27" customHeight="1">
      <c r="A109" s="131"/>
      <c r="B109" s="131">
        <v>3223</v>
      </c>
      <c r="C109" s="131" t="s">
        <v>51</v>
      </c>
      <c r="D109" s="136">
        <v>11001</v>
      </c>
      <c r="E109" s="105">
        <v>0</v>
      </c>
      <c r="F109" s="105"/>
      <c r="G109" s="105"/>
      <c r="H109" s="105">
        <v>0</v>
      </c>
      <c r="I109" s="106" t="e">
        <f t="shared" si="3"/>
        <v>#DIV/0!</v>
      </c>
      <c r="J109" s="106"/>
    </row>
    <row r="110" spans="1:10" ht="27" customHeight="1" hidden="1">
      <c r="A110" s="149" t="s">
        <v>266</v>
      </c>
      <c r="B110" s="150" t="s">
        <v>3</v>
      </c>
      <c r="C110" s="149" t="s">
        <v>270</v>
      </c>
      <c r="D110" s="151"/>
      <c r="E110" s="152">
        <f>E113</f>
        <v>0</v>
      </c>
      <c r="F110" s="152">
        <f>F113</f>
        <v>0</v>
      </c>
      <c r="G110" s="152">
        <f>G113</f>
        <v>0</v>
      </c>
      <c r="H110" s="152">
        <f>H113</f>
        <v>0</v>
      </c>
      <c r="I110" s="153" t="e">
        <f t="shared" si="3"/>
        <v>#DIV/0!</v>
      </c>
      <c r="J110" s="153">
        <v>0</v>
      </c>
    </row>
    <row r="111" spans="1:10" ht="27" customHeight="1" hidden="1">
      <c r="A111" s="132"/>
      <c r="B111" s="135">
        <v>3</v>
      </c>
      <c r="C111" s="135" t="s">
        <v>185</v>
      </c>
      <c r="D111" s="134"/>
      <c r="E111" s="107">
        <f aca="true" t="shared" si="4" ref="E111:H112">E112</f>
        <v>0</v>
      </c>
      <c r="F111" s="107">
        <f t="shared" si="4"/>
        <v>0</v>
      </c>
      <c r="G111" s="107">
        <f t="shared" si="4"/>
        <v>0</v>
      </c>
      <c r="H111" s="107">
        <f t="shared" si="4"/>
        <v>0</v>
      </c>
      <c r="I111" s="108" t="e">
        <f t="shared" si="3"/>
        <v>#DIV/0!</v>
      </c>
      <c r="J111" s="108">
        <v>0</v>
      </c>
    </row>
    <row r="112" spans="1:10" ht="27" customHeight="1" hidden="1">
      <c r="A112" s="132"/>
      <c r="B112" s="135">
        <v>32</v>
      </c>
      <c r="C112" s="135" t="s">
        <v>184</v>
      </c>
      <c r="D112" s="134"/>
      <c r="E112" s="107">
        <f t="shared" si="4"/>
        <v>0</v>
      </c>
      <c r="F112" s="107">
        <f t="shared" si="4"/>
        <v>0</v>
      </c>
      <c r="G112" s="107">
        <f t="shared" si="4"/>
        <v>0</v>
      </c>
      <c r="H112" s="107">
        <f t="shared" si="4"/>
        <v>0</v>
      </c>
      <c r="I112" s="108" t="e">
        <f t="shared" si="3"/>
        <v>#DIV/0!</v>
      </c>
      <c r="J112" s="108">
        <v>0</v>
      </c>
    </row>
    <row r="113" spans="1:10" ht="27" customHeight="1" hidden="1">
      <c r="A113" s="132"/>
      <c r="B113" s="135">
        <v>324</v>
      </c>
      <c r="C113" s="135" t="s">
        <v>250</v>
      </c>
      <c r="D113" s="136"/>
      <c r="E113" s="107">
        <f>SUM(E114)</f>
        <v>0</v>
      </c>
      <c r="F113" s="105">
        <v>0</v>
      </c>
      <c r="G113" s="105">
        <v>0</v>
      </c>
      <c r="H113" s="107">
        <f>SUM(H114)</f>
        <v>0</v>
      </c>
      <c r="I113" s="108" t="e">
        <f t="shared" si="3"/>
        <v>#DIV/0!</v>
      </c>
      <c r="J113" s="108">
        <v>0</v>
      </c>
    </row>
    <row r="114" spans="1:10" ht="27" customHeight="1" hidden="1">
      <c r="A114" s="131"/>
      <c r="B114" s="131">
        <v>3241</v>
      </c>
      <c r="C114" s="131" t="s">
        <v>250</v>
      </c>
      <c r="D114" s="136">
        <v>53086</v>
      </c>
      <c r="E114" s="105"/>
      <c r="F114" s="105"/>
      <c r="G114" s="105"/>
      <c r="H114" s="105">
        <v>0</v>
      </c>
      <c r="I114" s="106" t="e">
        <f t="shared" si="3"/>
        <v>#DIV/0!</v>
      </c>
      <c r="J114" s="106"/>
    </row>
    <row r="115" spans="1:10" ht="27" customHeight="1" hidden="1">
      <c r="A115" s="149" t="s">
        <v>267</v>
      </c>
      <c r="B115" s="150" t="s">
        <v>3</v>
      </c>
      <c r="C115" s="149" t="s">
        <v>271</v>
      </c>
      <c r="D115" s="151"/>
      <c r="E115" s="152">
        <f>SUM(E116)</f>
        <v>0</v>
      </c>
      <c r="F115" s="152">
        <f>SUM(F116)</f>
        <v>0</v>
      </c>
      <c r="G115" s="152">
        <f>SUM(G116)</f>
        <v>0</v>
      </c>
      <c r="H115" s="152">
        <f>SUM(H116)</f>
        <v>0</v>
      </c>
      <c r="I115" s="153" t="e">
        <f t="shared" si="3"/>
        <v>#DIV/0!</v>
      </c>
      <c r="J115" s="153">
        <v>0</v>
      </c>
    </row>
    <row r="116" spans="1:10" ht="27" customHeight="1" hidden="1">
      <c r="A116" s="132"/>
      <c r="B116" s="135">
        <v>3</v>
      </c>
      <c r="C116" s="135" t="s">
        <v>185</v>
      </c>
      <c r="D116" s="134"/>
      <c r="E116" s="107">
        <f>SUM(E117,E124)</f>
        <v>0</v>
      </c>
      <c r="F116" s="107">
        <f>SUM(F117,F124)</f>
        <v>0</v>
      </c>
      <c r="G116" s="107">
        <f>SUM(G117,G124)</f>
        <v>0</v>
      </c>
      <c r="H116" s="107">
        <f>SUM(H117,H124)</f>
        <v>0</v>
      </c>
      <c r="I116" s="108" t="e">
        <f t="shared" si="3"/>
        <v>#DIV/0!</v>
      </c>
      <c r="J116" s="108">
        <v>0</v>
      </c>
    </row>
    <row r="117" spans="1:10" ht="27" customHeight="1" hidden="1">
      <c r="A117" s="132"/>
      <c r="B117" s="135">
        <v>31</v>
      </c>
      <c r="C117" s="135" t="s">
        <v>259</v>
      </c>
      <c r="D117" s="134"/>
      <c r="E117" s="107">
        <f>+E118+E120+E122</f>
        <v>0</v>
      </c>
      <c r="F117" s="107">
        <f>+F118+F120+F122</f>
        <v>0</v>
      </c>
      <c r="G117" s="107">
        <f>+G118+G120+G122</f>
        <v>0</v>
      </c>
      <c r="H117" s="107">
        <f>+H118+H120+H122</f>
        <v>0</v>
      </c>
      <c r="I117" s="108" t="e">
        <f t="shared" si="3"/>
        <v>#DIV/0!</v>
      </c>
      <c r="J117" s="108">
        <v>0</v>
      </c>
    </row>
    <row r="118" spans="1:10" ht="27" customHeight="1" hidden="1">
      <c r="A118" s="132"/>
      <c r="B118" s="135">
        <v>311</v>
      </c>
      <c r="C118" s="135" t="s">
        <v>260</v>
      </c>
      <c r="D118" s="134"/>
      <c r="E118" s="107">
        <f>SUM(E119)</f>
        <v>0</v>
      </c>
      <c r="F118" s="105">
        <v>0</v>
      </c>
      <c r="G118" s="105">
        <v>0</v>
      </c>
      <c r="H118" s="107">
        <f>SUM(H119)</f>
        <v>0</v>
      </c>
      <c r="I118" s="108" t="e">
        <f t="shared" si="3"/>
        <v>#DIV/0!</v>
      </c>
      <c r="J118" s="108">
        <v>0</v>
      </c>
    </row>
    <row r="119" spans="1:10" ht="27" customHeight="1" hidden="1">
      <c r="A119" s="131"/>
      <c r="B119" s="131">
        <v>3111</v>
      </c>
      <c r="C119" s="131" t="s">
        <v>261</v>
      </c>
      <c r="D119" s="136" t="s">
        <v>4</v>
      </c>
      <c r="E119" s="105">
        <v>0</v>
      </c>
      <c r="F119" s="105"/>
      <c r="G119" s="105"/>
      <c r="H119" s="105">
        <v>0</v>
      </c>
      <c r="I119" s="106" t="e">
        <f t="shared" si="3"/>
        <v>#DIV/0!</v>
      </c>
      <c r="J119" s="106"/>
    </row>
    <row r="120" spans="1:10" ht="27" customHeight="1" hidden="1">
      <c r="A120" s="132"/>
      <c r="B120" s="135">
        <v>312</v>
      </c>
      <c r="C120" s="135" t="s">
        <v>262</v>
      </c>
      <c r="D120" s="136"/>
      <c r="E120" s="107">
        <f>SUM(E121)</f>
        <v>0</v>
      </c>
      <c r="F120" s="105">
        <v>0</v>
      </c>
      <c r="G120" s="105">
        <v>0</v>
      </c>
      <c r="H120" s="107">
        <f>SUM(H121)</f>
        <v>0</v>
      </c>
      <c r="I120" s="108" t="e">
        <f t="shared" si="3"/>
        <v>#DIV/0!</v>
      </c>
      <c r="J120" s="108">
        <v>0</v>
      </c>
    </row>
    <row r="121" spans="1:10" ht="27" customHeight="1" hidden="1">
      <c r="A121" s="131"/>
      <c r="B121" s="131">
        <v>3121</v>
      </c>
      <c r="C121" s="131" t="s">
        <v>262</v>
      </c>
      <c r="D121" s="136" t="s">
        <v>4</v>
      </c>
      <c r="E121" s="105">
        <v>0</v>
      </c>
      <c r="F121" s="105"/>
      <c r="G121" s="105"/>
      <c r="H121" s="105">
        <v>0</v>
      </c>
      <c r="I121" s="106" t="e">
        <f t="shared" si="3"/>
        <v>#DIV/0!</v>
      </c>
      <c r="J121" s="106"/>
    </row>
    <row r="122" spans="1:10" ht="27" customHeight="1" hidden="1">
      <c r="A122" s="132"/>
      <c r="B122" s="135">
        <v>313</v>
      </c>
      <c r="C122" s="135" t="s">
        <v>263</v>
      </c>
      <c r="D122" s="136"/>
      <c r="E122" s="107">
        <f>SUM(E123:E123)</f>
        <v>0</v>
      </c>
      <c r="F122" s="105">
        <v>0</v>
      </c>
      <c r="G122" s="105">
        <v>0</v>
      </c>
      <c r="H122" s="107">
        <f>SUM(H123:H123)</f>
        <v>0</v>
      </c>
      <c r="I122" s="108" t="e">
        <f t="shared" si="3"/>
        <v>#DIV/0!</v>
      </c>
      <c r="J122" s="108">
        <v>0</v>
      </c>
    </row>
    <row r="123" spans="1:10" ht="27" customHeight="1" hidden="1">
      <c r="A123" s="131"/>
      <c r="B123" s="131">
        <v>3132</v>
      </c>
      <c r="C123" s="131" t="s">
        <v>264</v>
      </c>
      <c r="D123" s="136" t="s">
        <v>4</v>
      </c>
      <c r="E123" s="105">
        <v>0</v>
      </c>
      <c r="F123" s="105"/>
      <c r="G123" s="105"/>
      <c r="H123" s="105">
        <v>0</v>
      </c>
      <c r="I123" s="106" t="e">
        <f t="shared" si="3"/>
        <v>#DIV/0!</v>
      </c>
      <c r="J123" s="106"/>
    </row>
    <row r="124" spans="1:10" ht="27" customHeight="1" hidden="1">
      <c r="A124" s="132"/>
      <c r="B124" s="135">
        <v>32</v>
      </c>
      <c r="C124" s="135" t="s">
        <v>184</v>
      </c>
      <c r="D124" s="134"/>
      <c r="E124" s="107">
        <f>E125</f>
        <v>0</v>
      </c>
      <c r="F124" s="107">
        <f>F125</f>
        <v>0</v>
      </c>
      <c r="G124" s="107">
        <f>G125</f>
        <v>0</v>
      </c>
      <c r="H124" s="107">
        <f>H125</f>
        <v>0</v>
      </c>
      <c r="I124" s="108" t="e">
        <f t="shared" si="3"/>
        <v>#DIV/0!</v>
      </c>
      <c r="J124" s="108">
        <v>0</v>
      </c>
    </row>
    <row r="125" spans="1:10" ht="27" customHeight="1" hidden="1">
      <c r="A125" s="132"/>
      <c r="B125" s="135" t="s">
        <v>6</v>
      </c>
      <c r="C125" s="135" t="s">
        <v>7</v>
      </c>
      <c r="D125" s="134"/>
      <c r="E125" s="107">
        <f>SUM(E126)</f>
        <v>0</v>
      </c>
      <c r="F125" s="105">
        <v>0</v>
      </c>
      <c r="G125" s="105">
        <v>0</v>
      </c>
      <c r="H125" s="107">
        <f>SUM(H126)</f>
        <v>0</v>
      </c>
      <c r="I125" s="108" t="e">
        <f t="shared" si="3"/>
        <v>#DIV/0!</v>
      </c>
      <c r="J125" s="108">
        <v>0</v>
      </c>
    </row>
    <row r="126" spans="1:10" ht="27" customHeight="1" hidden="1">
      <c r="A126" s="131"/>
      <c r="B126" s="131">
        <v>3212</v>
      </c>
      <c r="C126" s="131" t="s">
        <v>252</v>
      </c>
      <c r="D126" s="136">
        <v>11001</v>
      </c>
      <c r="E126" s="105">
        <v>0</v>
      </c>
      <c r="F126" s="105"/>
      <c r="G126" s="105"/>
      <c r="H126" s="105">
        <v>0</v>
      </c>
      <c r="I126" s="106" t="e">
        <f t="shared" si="3"/>
        <v>#DIV/0!</v>
      </c>
      <c r="J126" s="106"/>
    </row>
    <row r="127" spans="1:10" ht="27" customHeight="1">
      <c r="A127" s="149" t="s">
        <v>294</v>
      </c>
      <c r="B127" s="150" t="s">
        <v>3</v>
      </c>
      <c r="C127" s="149" t="s">
        <v>272</v>
      </c>
      <c r="D127" s="151"/>
      <c r="E127" s="152">
        <f>+E128</f>
        <v>79.37</v>
      </c>
      <c r="F127" s="152">
        <f>+F128</f>
        <v>0</v>
      </c>
      <c r="G127" s="152">
        <f>+G128</f>
        <v>0</v>
      </c>
      <c r="H127" s="152">
        <f>+H128</f>
        <v>0</v>
      </c>
      <c r="I127" s="153">
        <f t="shared" si="3"/>
        <v>0</v>
      </c>
      <c r="J127" s="153" t="e">
        <f>H127/F127*100</f>
        <v>#DIV/0!</v>
      </c>
    </row>
    <row r="128" spans="1:10" ht="27" customHeight="1">
      <c r="A128" s="132"/>
      <c r="B128" s="135">
        <v>3</v>
      </c>
      <c r="C128" s="135" t="s">
        <v>185</v>
      </c>
      <c r="D128" s="134"/>
      <c r="E128" s="107">
        <f>E129</f>
        <v>79.37</v>
      </c>
      <c r="F128" s="107">
        <f>F129</f>
        <v>0</v>
      </c>
      <c r="G128" s="107">
        <f>G129</f>
        <v>0</v>
      </c>
      <c r="H128" s="107">
        <f>H129</f>
        <v>0</v>
      </c>
      <c r="I128" s="108">
        <f t="shared" si="3"/>
        <v>0</v>
      </c>
      <c r="J128" s="108" t="e">
        <f>H128/F128*100</f>
        <v>#DIV/0!</v>
      </c>
    </row>
    <row r="129" spans="1:10" ht="27" customHeight="1">
      <c r="A129" s="132"/>
      <c r="B129" s="135">
        <v>32</v>
      </c>
      <c r="C129" s="135" t="s">
        <v>184</v>
      </c>
      <c r="D129" s="134"/>
      <c r="E129" s="107">
        <f>E134+E130</f>
        <v>79.37</v>
      </c>
      <c r="F129" s="107">
        <f>F134+F132+F130</f>
        <v>0</v>
      </c>
      <c r="G129" s="107">
        <f>G134+G132</f>
        <v>0</v>
      </c>
      <c r="H129" s="107">
        <f>H134+H130</f>
        <v>0</v>
      </c>
      <c r="I129" s="108">
        <f t="shared" si="3"/>
        <v>0</v>
      </c>
      <c r="J129" s="108" t="e">
        <f>H129/F129*100</f>
        <v>#DIV/0!</v>
      </c>
    </row>
    <row r="130" spans="1:10" ht="27" customHeight="1">
      <c r="A130" s="132"/>
      <c r="B130" s="135" t="s">
        <v>6</v>
      </c>
      <c r="C130" s="135" t="s">
        <v>7</v>
      </c>
      <c r="D130" s="134"/>
      <c r="E130" s="107">
        <f>SUM(E131:E133)</f>
        <v>26.55</v>
      </c>
      <c r="F130" s="105">
        <v>0</v>
      </c>
      <c r="G130" s="105">
        <v>0</v>
      </c>
      <c r="H130" s="107">
        <f>SUM(H131:H133)</f>
        <v>0</v>
      </c>
      <c r="I130" s="108">
        <f t="shared" si="3"/>
        <v>0</v>
      </c>
      <c r="J130" s="108" t="e">
        <f>H130/F130*100</f>
        <v>#DIV/0!</v>
      </c>
    </row>
    <row r="131" spans="1:10" ht="27" customHeight="1">
      <c r="A131" s="131"/>
      <c r="B131" s="131" t="s">
        <v>9</v>
      </c>
      <c r="C131" s="131" t="s">
        <v>10</v>
      </c>
      <c r="D131" s="136">
        <v>53080</v>
      </c>
      <c r="E131" s="105">
        <v>26.55</v>
      </c>
      <c r="F131" s="105"/>
      <c r="G131" s="105"/>
      <c r="H131" s="105">
        <v>0</v>
      </c>
      <c r="I131" s="106">
        <f t="shared" si="3"/>
        <v>0</v>
      </c>
      <c r="J131" s="106"/>
    </row>
    <row r="132" spans="1:10" ht="27" customHeight="1" hidden="1">
      <c r="A132" s="132"/>
      <c r="B132" s="135" t="s">
        <v>41</v>
      </c>
      <c r="C132" s="135" t="s">
        <v>42</v>
      </c>
      <c r="D132" s="136"/>
      <c r="E132" s="107">
        <f>SUM(E133)</f>
        <v>0</v>
      </c>
      <c r="F132" s="105"/>
      <c r="G132" s="105">
        <v>0</v>
      </c>
      <c r="H132" s="107">
        <f>SUM(H133)</f>
        <v>0</v>
      </c>
      <c r="I132" s="108" t="e">
        <f t="shared" si="3"/>
        <v>#DIV/0!</v>
      </c>
      <c r="J132" s="108" t="e">
        <f>H132/F132*100</f>
        <v>#DIV/0!</v>
      </c>
    </row>
    <row r="133" spans="1:10" ht="27" customHeight="1" hidden="1">
      <c r="A133" s="131"/>
      <c r="B133" s="131" t="s">
        <v>53</v>
      </c>
      <c r="C133" s="131" t="s">
        <v>54</v>
      </c>
      <c r="D133" s="136">
        <v>53080</v>
      </c>
      <c r="E133" s="105">
        <v>0</v>
      </c>
      <c r="F133" s="105"/>
      <c r="G133" s="105"/>
      <c r="H133" s="105">
        <v>0</v>
      </c>
      <c r="I133" s="106" t="e">
        <f t="shared" si="3"/>
        <v>#DIV/0!</v>
      </c>
      <c r="J133" s="106"/>
    </row>
    <row r="134" spans="1:10" ht="27" customHeight="1">
      <c r="A134" s="132"/>
      <c r="B134" s="135">
        <v>329</v>
      </c>
      <c r="C134" s="135" t="s">
        <v>34</v>
      </c>
      <c r="D134" s="134"/>
      <c r="E134" s="107">
        <f>E135</f>
        <v>52.82</v>
      </c>
      <c r="F134" s="105">
        <v>0</v>
      </c>
      <c r="G134" s="105">
        <v>0</v>
      </c>
      <c r="H134" s="107">
        <f>H135</f>
        <v>0</v>
      </c>
      <c r="I134" s="108">
        <f aca="true" t="shared" si="5" ref="I134:I197">H134/E134*100</f>
        <v>0</v>
      </c>
      <c r="J134" s="108" t="e">
        <f>H134/F134*100</f>
        <v>#DIV/0!</v>
      </c>
    </row>
    <row r="135" spans="1:10" ht="27" customHeight="1">
      <c r="A135" s="131"/>
      <c r="B135" s="131">
        <v>3293</v>
      </c>
      <c r="C135" s="131" t="s">
        <v>287</v>
      </c>
      <c r="D135" s="136">
        <v>53080</v>
      </c>
      <c r="E135" s="105">
        <v>52.82</v>
      </c>
      <c r="F135" s="105"/>
      <c r="G135" s="105"/>
      <c r="H135" s="105">
        <v>0</v>
      </c>
      <c r="I135" s="106">
        <f t="shared" si="5"/>
        <v>0</v>
      </c>
      <c r="J135" s="106"/>
    </row>
    <row r="136" spans="1:10" ht="27" customHeight="1">
      <c r="A136" s="149" t="s">
        <v>268</v>
      </c>
      <c r="B136" s="150" t="s">
        <v>3</v>
      </c>
      <c r="C136" s="149" t="s">
        <v>273</v>
      </c>
      <c r="D136" s="151"/>
      <c r="E136" s="152">
        <f>+E137+E162</f>
        <v>16168.18</v>
      </c>
      <c r="F136" s="152">
        <f>+F137+F162</f>
        <v>175767.41999999998</v>
      </c>
      <c r="G136" s="152">
        <f>+G137+G162</f>
        <v>0</v>
      </c>
      <c r="H136" s="152">
        <f>+H137+H162</f>
        <v>217228.32</v>
      </c>
      <c r="I136" s="153">
        <f t="shared" si="5"/>
        <v>1343.5545621090314</v>
      </c>
      <c r="J136" s="153">
        <f>H136/F136*100</f>
        <v>123.58850121370617</v>
      </c>
    </row>
    <row r="137" spans="1:10" ht="27" customHeight="1">
      <c r="A137" s="132"/>
      <c r="B137" s="135">
        <v>3</v>
      </c>
      <c r="C137" s="135" t="s">
        <v>185</v>
      </c>
      <c r="D137" s="134"/>
      <c r="E137" s="107">
        <f>+E145+E138+E159</f>
        <v>16168.18</v>
      </c>
      <c r="F137" s="107">
        <f>+F145+F138+F159</f>
        <v>37741.68</v>
      </c>
      <c r="G137" s="107">
        <f>+G145+G138+G159</f>
        <v>0</v>
      </c>
      <c r="H137" s="107">
        <f>+H145+H138+H159</f>
        <v>26107.59</v>
      </c>
      <c r="I137" s="108">
        <f t="shared" si="5"/>
        <v>161.4751320185698</v>
      </c>
      <c r="J137" s="108">
        <f>H137/F137*100</f>
        <v>69.17442466790031</v>
      </c>
    </row>
    <row r="138" spans="1:10" ht="27" customHeight="1">
      <c r="A138" s="132"/>
      <c r="B138" s="135">
        <v>31</v>
      </c>
      <c r="C138" s="135" t="s">
        <v>259</v>
      </c>
      <c r="D138" s="134"/>
      <c r="E138" s="107">
        <f>+E139+E141+E143</f>
        <v>13212</v>
      </c>
      <c r="F138" s="107">
        <f>+F139+F141+F143</f>
        <v>28580</v>
      </c>
      <c r="G138" s="107">
        <f>+G139+G141+G143</f>
        <v>0</v>
      </c>
      <c r="H138" s="107">
        <f>+H139+H141+H143</f>
        <v>13940.73</v>
      </c>
      <c r="I138" s="108">
        <f t="shared" si="5"/>
        <v>105.51566757493187</v>
      </c>
      <c r="J138" s="108">
        <f>H138/F138*100</f>
        <v>48.777921623512945</v>
      </c>
    </row>
    <row r="139" spans="1:10" ht="27" customHeight="1">
      <c r="A139" s="132"/>
      <c r="B139" s="135">
        <v>311</v>
      </c>
      <c r="C139" s="135" t="s">
        <v>260</v>
      </c>
      <c r="D139" s="134"/>
      <c r="E139" s="107">
        <f>SUM(E140)</f>
        <v>11186.96</v>
      </c>
      <c r="F139" s="105">
        <v>24220</v>
      </c>
      <c r="G139" s="105">
        <v>0</v>
      </c>
      <c r="H139" s="107">
        <f>SUM(H140)</f>
        <v>11966.31</v>
      </c>
      <c r="I139" s="108">
        <f t="shared" si="5"/>
        <v>106.96659324785287</v>
      </c>
      <c r="J139" s="108">
        <f>H139/F139*100</f>
        <v>49.40672997522708</v>
      </c>
    </row>
    <row r="140" spans="1:10" ht="27" customHeight="1">
      <c r="A140" s="131"/>
      <c r="B140" s="131">
        <v>3111</v>
      </c>
      <c r="C140" s="131" t="s">
        <v>261</v>
      </c>
      <c r="D140" s="136">
        <v>58400</v>
      </c>
      <c r="E140" s="105">
        <v>11186.96</v>
      </c>
      <c r="F140" s="105"/>
      <c r="G140" s="105"/>
      <c r="H140" s="105">
        <v>11966.31</v>
      </c>
      <c r="I140" s="106">
        <f t="shared" si="5"/>
        <v>106.96659324785287</v>
      </c>
      <c r="J140" s="106"/>
    </row>
    <row r="141" spans="1:10" ht="27" customHeight="1">
      <c r="A141" s="132"/>
      <c r="B141" s="135">
        <v>312</v>
      </c>
      <c r="C141" s="135" t="s">
        <v>262</v>
      </c>
      <c r="D141" s="136"/>
      <c r="E141" s="107">
        <f>SUM(E142)</f>
        <v>179.18</v>
      </c>
      <c r="F141" s="105">
        <v>360</v>
      </c>
      <c r="G141" s="105">
        <v>0</v>
      </c>
      <c r="H141" s="107">
        <f>SUM(H142)</f>
        <v>0</v>
      </c>
      <c r="I141" s="108">
        <f t="shared" si="5"/>
        <v>0</v>
      </c>
      <c r="J141" s="108">
        <f>H141/F141*100</f>
        <v>0</v>
      </c>
    </row>
    <row r="142" spans="1:10" ht="27" customHeight="1">
      <c r="A142" s="131"/>
      <c r="B142" s="131">
        <v>3121</v>
      </c>
      <c r="C142" s="131" t="s">
        <v>262</v>
      </c>
      <c r="D142" s="136">
        <v>58400</v>
      </c>
      <c r="E142" s="105">
        <v>179.18</v>
      </c>
      <c r="F142" s="105"/>
      <c r="G142" s="105"/>
      <c r="H142" s="105">
        <v>0</v>
      </c>
      <c r="I142" s="106">
        <f t="shared" si="5"/>
        <v>0</v>
      </c>
      <c r="J142" s="106"/>
    </row>
    <row r="143" spans="1:10" ht="27" customHeight="1">
      <c r="A143" s="132"/>
      <c r="B143" s="135">
        <v>313</v>
      </c>
      <c r="C143" s="135" t="s">
        <v>263</v>
      </c>
      <c r="D143" s="136"/>
      <c r="E143" s="107">
        <f>SUM(E144:E144)</f>
        <v>1845.86</v>
      </c>
      <c r="F143" s="105">
        <v>4000</v>
      </c>
      <c r="G143" s="105">
        <v>0</v>
      </c>
      <c r="H143" s="107">
        <f>SUM(H144:H144)</f>
        <v>1974.42</v>
      </c>
      <c r="I143" s="108">
        <f t="shared" si="5"/>
        <v>106.9647752267236</v>
      </c>
      <c r="J143" s="108">
        <f>H143/F143*100</f>
        <v>49.3605</v>
      </c>
    </row>
    <row r="144" spans="1:10" ht="27" customHeight="1">
      <c r="A144" s="131"/>
      <c r="B144" s="131">
        <v>3132</v>
      </c>
      <c r="C144" s="131" t="s">
        <v>264</v>
      </c>
      <c r="D144" s="136">
        <v>58400</v>
      </c>
      <c r="E144" s="105">
        <v>1845.86</v>
      </c>
      <c r="F144" s="105"/>
      <c r="G144" s="105"/>
      <c r="H144" s="105">
        <v>1974.42</v>
      </c>
      <c r="I144" s="106">
        <f t="shared" si="5"/>
        <v>106.9647752267236</v>
      </c>
      <c r="J144" s="106"/>
    </row>
    <row r="145" spans="1:10" ht="27" customHeight="1">
      <c r="A145" s="132"/>
      <c r="B145" s="135">
        <v>32</v>
      </c>
      <c r="C145" s="135" t="s">
        <v>184</v>
      </c>
      <c r="D145" s="136"/>
      <c r="E145" s="107">
        <f>+E146+E152+E149</f>
        <v>2935.6099999999997</v>
      </c>
      <c r="F145" s="107">
        <f>+F146+F152+F149</f>
        <v>9061.68</v>
      </c>
      <c r="G145" s="107">
        <f>+G146+G152+G149</f>
        <v>0</v>
      </c>
      <c r="H145" s="107">
        <f>+H146+H152+H149</f>
        <v>12141.86</v>
      </c>
      <c r="I145" s="108">
        <f t="shared" si="5"/>
        <v>413.60603077384263</v>
      </c>
      <c r="J145" s="108">
        <f>H145/F145*100</f>
        <v>133.99126872721175</v>
      </c>
    </row>
    <row r="146" spans="1:10" ht="27" customHeight="1">
      <c r="A146" s="132"/>
      <c r="B146" s="135" t="s">
        <v>6</v>
      </c>
      <c r="C146" s="135" t="s">
        <v>7</v>
      </c>
      <c r="D146" s="136"/>
      <c r="E146" s="107">
        <f>SUM(E147:E148)</f>
        <v>1723.55</v>
      </c>
      <c r="F146" s="105">
        <v>4821.68</v>
      </c>
      <c r="G146" s="105">
        <v>0</v>
      </c>
      <c r="H146" s="107">
        <f>SUM(H147:H148)</f>
        <v>3831.1499999999996</v>
      </c>
      <c r="I146" s="108">
        <f t="shared" si="5"/>
        <v>222.28249833193118</v>
      </c>
      <c r="J146" s="108">
        <f>H146/F146*100</f>
        <v>79.45674536676012</v>
      </c>
    </row>
    <row r="147" spans="1:10" ht="27" customHeight="1">
      <c r="A147" s="131"/>
      <c r="B147" s="131" t="s">
        <v>9</v>
      </c>
      <c r="C147" s="131" t="s">
        <v>10</v>
      </c>
      <c r="D147" s="136">
        <v>58400</v>
      </c>
      <c r="E147" s="105">
        <v>1622.7</v>
      </c>
      <c r="F147" s="105"/>
      <c r="G147" s="105"/>
      <c r="H147" s="105">
        <v>3387.43</v>
      </c>
      <c r="I147" s="106">
        <f t="shared" si="5"/>
        <v>208.75269612374433</v>
      </c>
      <c r="J147" s="106"/>
    </row>
    <row r="148" spans="1:10" ht="27" customHeight="1">
      <c r="A148" s="131"/>
      <c r="B148" s="131">
        <v>3212</v>
      </c>
      <c r="C148" s="131" t="s">
        <v>252</v>
      </c>
      <c r="D148" s="136">
        <v>58400</v>
      </c>
      <c r="E148" s="105">
        <v>100.85</v>
      </c>
      <c r="F148" s="105"/>
      <c r="G148" s="105"/>
      <c r="H148" s="105">
        <v>443.72</v>
      </c>
      <c r="I148" s="106">
        <f t="shared" si="5"/>
        <v>439.9801685671791</v>
      </c>
      <c r="J148" s="106"/>
    </row>
    <row r="149" spans="1:10" ht="27" customHeight="1">
      <c r="A149" s="132"/>
      <c r="B149" s="135">
        <v>322</v>
      </c>
      <c r="C149" s="135" t="s">
        <v>42</v>
      </c>
      <c r="D149" s="136"/>
      <c r="E149" s="107">
        <f>SUM(E150:E151)</f>
        <v>300.26</v>
      </c>
      <c r="F149" s="105">
        <f>400+1711</f>
        <v>2111</v>
      </c>
      <c r="G149" s="105">
        <v>0</v>
      </c>
      <c r="H149" s="107">
        <f>SUM(H150:H151)</f>
        <v>2909.8199999999997</v>
      </c>
      <c r="I149" s="108">
        <f t="shared" si="5"/>
        <v>969.1001132351961</v>
      </c>
      <c r="J149" s="108">
        <f>H149/F149*100</f>
        <v>137.84083372809093</v>
      </c>
    </row>
    <row r="150" spans="1:10" ht="27" customHeight="1">
      <c r="A150" s="131"/>
      <c r="B150" s="131">
        <v>3221</v>
      </c>
      <c r="C150" s="131" t="s">
        <v>54</v>
      </c>
      <c r="D150" s="136">
        <v>58400</v>
      </c>
      <c r="E150" s="105">
        <v>300.26</v>
      </c>
      <c r="F150" s="105"/>
      <c r="G150" s="105"/>
      <c r="H150" s="105">
        <v>625.18</v>
      </c>
      <c r="I150" s="106">
        <f t="shared" si="5"/>
        <v>208.21288216878708</v>
      </c>
      <c r="J150" s="106"/>
    </row>
    <row r="151" spans="1:10" ht="27" customHeight="1">
      <c r="A151" s="131"/>
      <c r="B151" s="131">
        <v>3225</v>
      </c>
      <c r="C151" s="131" t="s">
        <v>58</v>
      </c>
      <c r="D151" s="136">
        <v>51001</v>
      </c>
      <c r="E151" s="105">
        <v>0</v>
      </c>
      <c r="F151" s="105"/>
      <c r="G151" s="105"/>
      <c r="H151" s="105">
        <v>2284.64</v>
      </c>
      <c r="I151" s="106" t="e">
        <f t="shared" si="5"/>
        <v>#DIV/0!</v>
      </c>
      <c r="J151" s="106"/>
    </row>
    <row r="152" spans="1:10" ht="27" customHeight="1">
      <c r="A152" s="132"/>
      <c r="B152" s="135" t="s">
        <v>15</v>
      </c>
      <c r="C152" s="135" t="s">
        <v>16</v>
      </c>
      <c r="D152" s="136"/>
      <c r="E152" s="107">
        <f>SUM(E153:E158)</f>
        <v>911.8000000000001</v>
      </c>
      <c r="F152" s="105">
        <v>2129</v>
      </c>
      <c r="G152" s="105">
        <v>0</v>
      </c>
      <c r="H152" s="107">
        <f>SUM(H153:H158)</f>
        <v>5400.89</v>
      </c>
      <c r="I152" s="108">
        <f t="shared" si="5"/>
        <v>592.3327484097389</v>
      </c>
      <c r="J152" s="108">
        <f>H152/F152*100</f>
        <v>253.68201033348993</v>
      </c>
    </row>
    <row r="153" spans="1:10" ht="27" customHeight="1">
      <c r="A153" s="131"/>
      <c r="B153" s="131" t="s">
        <v>59</v>
      </c>
      <c r="C153" s="131" t="s">
        <v>60</v>
      </c>
      <c r="D153" s="136">
        <v>58400</v>
      </c>
      <c r="E153" s="105">
        <v>81.62</v>
      </c>
      <c r="F153" s="105"/>
      <c r="G153" s="105"/>
      <c r="H153" s="105">
        <v>239.36</v>
      </c>
      <c r="I153" s="106">
        <f t="shared" si="5"/>
        <v>293.2614555256065</v>
      </c>
      <c r="J153" s="106"/>
    </row>
    <row r="154" spans="1:10" ht="27" customHeight="1">
      <c r="A154" s="131"/>
      <c r="B154" s="131" t="s">
        <v>48</v>
      </c>
      <c r="C154" s="131" t="s">
        <v>61</v>
      </c>
      <c r="D154" s="136">
        <v>58400</v>
      </c>
      <c r="E154" s="105">
        <v>240.23</v>
      </c>
      <c r="F154" s="105"/>
      <c r="G154" s="105"/>
      <c r="H154" s="105">
        <v>282</v>
      </c>
      <c r="I154" s="106">
        <f t="shared" si="5"/>
        <v>117.38750364234276</v>
      </c>
      <c r="J154" s="106"/>
    </row>
    <row r="155" spans="1:10" ht="27" customHeight="1" hidden="1">
      <c r="A155" s="131"/>
      <c r="B155" s="131" t="s">
        <v>49</v>
      </c>
      <c r="C155" s="131" t="s">
        <v>69</v>
      </c>
      <c r="D155" s="136">
        <v>58400</v>
      </c>
      <c r="E155" s="105"/>
      <c r="F155" s="105"/>
      <c r="G155" s="105"/>
      <c r="H155" s="105"/>
      <c r="I155" s="106" t="e">
        <f t="shared" si="5"/>
        <v>#DIV/0!</v>
      </c>
      <c r="J155" s="106"/>
    </row>
    <row r="156" spans="1:10" ht="27" customHeight="1">
      <c r="A156" s="131"/>
      <c r="B156" s="131" t="s">
        <v>19</v>
      </c>
      <c r="C156" s="131" t="s">
        <v>20</v>
      </c>
      <c r="D156" s="136">
        <v>58400</v>
      </c>
      <c r="E156" s="105">
        <v>6.64</v>
      </c>
      <c r="F156" s="105"/>
      <c r="G156" s="105"/>
      <c r="H156" s="105">
        <v>4778.02</v>
      </c>
      <c r="I156" s="106">
        <f t="shared" si="5"/>
        <v>71958.13253012049</v>
      </c>
      <c r="J156" s="106"/>
    </row>
    <row r="157" spans="1:10" ht="27" customHeight="1">
      <c r="A157" s="131"/>
      <c r="B157" s="131" t="s">
        <v>32</v>
      </c>
      <c r="C157" s="131" t="s">
        <v>33</v>
      </c>
      <c r="D157" s="136">
        <v>58400</v>
      </c>
      <c r="E157" s="105">
        <v>59.73</v>
      </c>
      <c r="F157" s="105"/>
      <c r="G157" s="105"/>
      <c r="H157" s="105">
        <v>71.51</v>
      </c>
      <c r="I157" s="106">
        <f t="shared" si="5"/>
        <v>119.72208270550813</v>
      </c>
      <c r="J157" s="106"/>
    </row>
    <row r="158" spans="1:10" ht="27" customHeight="1">
      <c r="A158" s="131"/>
      <c r="B158" s="131">
        <v>3239</v>
      </c>
      <c r="C158" s="131" t="s">
        <v>22</v>
      </c>
      <c r="D158" s="136">
        <v>58400</v>
      </c>
      <c r="E158" s="105">
        <v>523.58</v>
      </c>
      <c r="F158" s="105"/>
      <c r="G158" s="105"/>
      <c r="H158" s="105">
        <v>30</v>
      </c>
      <c r="I158" s="106">
        <f t="shared" si="5"/>
        <v>5.729783414186943</v>
      </c>
      <c r="J158" s="106"/>
    </row>
    <row r="159" spans="1:10" ht="27" customHeight="1">
      <c r="A159" s="132"/>
      <c r="B159" s="135">
        <v>34</v>
      </c>
      <c r="C159" s="135" t="s">
        <v>189</v>
      </c>
      <c r="D159" s="136"/>
      <c r="E159" s="107">
        <f>E160</f>
        <v>20.57</v>
      </c>
      <c r="F159" s="107">
        <f>F160</f>
        <v>100</v>
      </c>
      <c r="G159" s="107">
        <f>G160</f>
        <v>0</v>
      </c>
      <c r="H159" s="107">
        <f>H160</f>
        <v>25</v>
      </c>
      <c r="I159" s="108">
        <f t="shared" si="5"/>
        <v>121.53621779290229</v>
      </c>
      <c r="J159" s="108">
        <f>H159/F159*100</f>
        <v>25</v>
      </c>
    </row>
    <row r="160" spans="1:10" ht="27" customHeight="1">
      <c r="A160" s="132"/>
      <c r="B160" s="135" t="s">
        <v>35</v>
      </c>
      <c r="C160" s="135" t="s">
        <v>36</v>
      </c>
      <c r="D160" s="136"/>
      <c r="E160" s="107">
        <f>E161</f>
        <v>20.57</v>
      </c>
      <c r="F160" s="105">
        <v>100</v>
      </c>
      <c r="G160" s="105">
        <v>0</v>
      </c>
      <c r="H160" s="107">
        <f>H161</f>
        <v>25</v>
      </c>
      <c r="I160" s="108">
        <f t="shared" si="5"/>
        <v>121.53621779290229</v>
      </c>
      <c r="J160" s="108">
        <f>H160/F160*100</f>
        <v>25</v>
      </c>
    </row>
    <row r="161" spans="1:10" ht="27" customHeight="1">
      <c r="A161" s="131"/>
      <c r="B161" s="131" t="s">
        <v>37</v>
      </c>
      <c r="C161" s="131" t="s">
        <v>38</v>
      </c>
      <c r="D161" s="136">
        <v>58400</v>
      </c>
      <c r="E161" s="105">
        <v>20.57</v>
      </c>
      <c r="F161" s="105"/>
      <c r="G161" s="105"/>
      <c r="H161" s="105">
        <v>25</v>
      </c>
      <c r="I161" s="106">
        <f t="shared" si="5"/>
        <v>121.53621779290229</v>
      </c>
      <c r="J161" s="106"/>
    </row>
    <row r="162" spans="1:10" ht="27" customHeight="1">
      <c r="A162" s="132"/>
      <c r="B162" s="135">
        <v>4</v>
      </c>
      <c r="C162" s="135" t="s">
        <v>192</v>
      </c>
      <c r="D162" s="136"/>
      <c r="E162" s="107">
        <f>E163</f>
        <v>0</v>
      </c>
      <c r="F162" s="107">
        <f>F163</f>
        <v>138025.74</v>
      </c>
      <c r="G162" s="107">
        <f>G163</f>
        <v>0</v>
      </c>
      <c r="H162" s="107">
        <f>H163</f>
        <v>191120.73</v>
      </c>
      <c r="I162" s="108" t="e">
        <f t="shared" si="5"/>
        <v>#DIV/0!</v>
      </c>
      <c r="J162" s="108">
        <f>H162/F162*100</f>
        <v>138.46745541809813</v>
      </c>
    </row>
    <row r="163" spans="1:10" ht="27" customHeight="1">
      <c r="A163" s="132"/>
      <c r="B163" s="135">
        <v>42</v>
      </c>
      <c r="C163" s="135" t="s">
        <v>191</v>
      </c>
      <c r="D163" s="136"/>
      <c r="E163" s="107">
        <f>E164+E168</f>
        <v>0</v>
      </c>
      <c r="F163" s="107">
        <f>F164+F168</f>
        <v>138025.74</v>
      </c>
      <c r="G163" s="107">
        <f>G164+G168</f>
        <v>0</v>
      </c>
      <c r="H163" s="107">
        <f>H164+H168</f>
        <v>191120.73</v>
      </c>
      <c r="I163" s="108" t="e">
        <f t="shared" si="5"/>
        <v>#DIV/0!</v>
      </c>
      <c r="J163" s="108">
        <f>H163/F163*100</f>
        <v>138.46745541809813</v>
      </c>
    </row>
    <row r="164" spans="1:10" ht="27" customHeight="1">
      <c r="A164" s="132"/>
      <c r="B164" s="135" t="s">
        <v>25</v>
      </c>
      <c r="C164" s="135" t="s">
        <v>26</v>
      </c>
      <c r="D164" s="136"/>
      <c r="E164" s="107">
        <f>SUM(E165:E167)</f>
        <v>0</v>
      </c>
      <c r="F164" s="105">
        <f>133000+5025.74</f>
        <v>138025.74</v>
      </c>
      <c r="G164" s="105">
        <v>0</v>
      </c>
      <c r="H164" s="107">
        <f>SUM(H165:H167)</f>
        <v>190452.87000000002</v>
      </c>
      <c r="I164" s="108" t="e">
        <f t="shared" si="5"/>
        <v>#DIV/0!</v>
      </c>
      <c r="J164" s="108">
        <f>H164/F164*100</f>
        <v>137.98358914793724</v>
      </c>
    </row>
    <row r="165" spans="1:10" ht="27" customHeight="1">
      <c r="A165" s="131"/>
      <c r="B165" s="131">
        <v>4221</v>
      </c>
      <c r="C165" s="131" t="s">
        <v>28</v>
      </c>
      <c r="D165" s="136">
        <v>51001</v>
      </c>
      <c r="E165" s="105">
        <v>0</v>
      </c>
      <c r="F165" s="105"/>
      <c r="G165" s="105"/>
      <c r="H165" s="105">
        <v>1260.86</v>
      </c>
      <c r="I165" s="106" t="e">
        <f t="shared" si="5"/>
        <v>#DIV/0!</v>
      </c>
      <c r="J165" s="106"/>
    </row>
    <row r="166" spans="1:10" ht="27" customHeight="1">
      <c r="A166" s="131"/>
      <c r="B166" s="131">
        <v>4225</v>
      </c>
      <c r="C166" s="131" t="s">
        <v>65</v>
      </c>
      <c r="D166" s="136">
        <v>11001</v>
      </c>
      <c r="E166" s="105">
        <v>0</v>
      </c>
      <c r="F166" s="105"/>
      <c r="G166" s="105"/>
      <c r="H166" s="105">
        <v>29847.34</v>
      </c>
      <c r="I166" s="106" t="e">
        <f t="shared" si="5"/>
        <v>#DIV/0!</v>
      </c>
      <c r="J166" s="106"/>
    </row>
    <row r="167" spans="1:10" ht="27" customHeight="1">
      <c r="A167" s="131"/>
      <c r="B167" s="131">
        <v>4225</v>
      </c>
      <c r="C167" s="131" t="s">
        <v>65</v>
      </c>
      <c r="D167" s="136">
        <v>51001</v>
      </c>
      <c r="E167" s="105">
        <v>0</v>
      </c>
      <c r="F167" s="105"/>
      <c r="G167" s="105"/>
      <c r="H167" s="105">
        <v>159344.67</v>
      </c>
      <c r="I167" s="106" t="e">
        <f t="shared" si="5"/>
        <v>#DIV/0!</v>
      </c>
      <c r="J167" s="106"/>
    </row>
    <row r="168" spans="1:10" ht="27" customHeight="1">
      <c r="A168" s="132"/>
      <c r="B168" s="135">
        <v>426</v>
      </c>
      <c r="C168" s="135" t="s">
        <v>321</v>
      </c>
      <c r="D168" s="136"/>
      <c r="E168" s="107">
        <f>+E169</f>
        <v>0</v>
      </c>
      <c r="F168" s="105">
        <v>0</v>
      </c>
      <c r="G168" s="105">
        <v>0</v>
      </c>
      <c r="H168" s="107">
        <f>+H169</f>
        <v>667.86</v>
      </c>
      <c r="I168" s="108" t="e">
        <f t="shared" si="5"/>
        <v>#DIV/0!</v>
      </c>
      <c r="J168" s="108">
        <v>0</v>
      </c>
    </row>
    <row r="169" spans="1:10" ht="27" customHeight="1">
      <c r="A169" s="131"/>
      <c r="B169" s="131">
        <v>4262</v>
      </c>
      <c r="C169" s="131" t="s">
        <v>322</v>
      </c>
      <c r="D169" s="136">
        <v>51001</v>
      </c>
      <c r="E169" s="105">
        <v>0</v>
      </c>
      <c r="F169" s="105"/>
      <c r="G169" s="105"/>
      <c r="H169" s="105">
        <v>667.86</v>
      </c>
      <c r="I169" s="106" t="e">
        <f t="shared" si="5"/>
        <v>#DIV/0!</v>
      </c>
      <c r="J169" s="106"/>
    </row>
    <row r="170" spans="1:10" ht="27" customHeight="1">
      <c r="A170" s="149" t="s">
        <v>276</v>
      </c>
      <c r="B170" s="150" t="s">
        <v>3</v>
      </c>
      <c r="C170" s="149" t="s">
        <v>277</v>
      </c>
      <c r="D170" s="151"/>
      <c r="E170" s="152">
        <f>+E171</f>
        <v>143.34</v>
      </c>
      <c r="F170" s="152">
        <f>+F171</f>
        <v>0</v>
      </c>
      <c r="G170" s="152">
        <f>+G171</f>
        <v>0</v>
      </c>
      <c r="H170" s="152">
        <f>+H171</f>
        <v>0</v>
      </c>
      <c r="I170" s="153">
        <f t="shared" si="5"/>
        <v>0</v>
      </c>
      <c r="J170" s="153" t="e">
        <f>H170/F170*100</f>
        <v>#DIV/0!</v>
      </c>
    </row>
    <row r="171" spans="1:10" ht="27" customHeight="1">
      <c r="A171" s="132"/>
      <c r="B171" s="135">
        <v>3</v>
      </c>
      <c r="C171" s="135" t="s">
        <v>185</v>
      </c>
      <c r="D171" s="134"/>
      <c r="E171" s="107">
        <f>E172</f>
        <v>143.34</v>
      </c>
      <c r="F171" s="107">
        <f>F172</f>
        <v>0</v>
      </c>
      <c r="G171" s="107">
        <f>G172</f>
        <v>0</v>
      </c>
      <c r="H171" s="107">
        <f>H172</f>
        <v>0</v>
      </c>
      <c r="I171" s="108">
        <f t="shared" si="5"/>
        <v>0</v>
      </c>
      <c r="J171" s="108" t="e">
        <f>H171/F171*100</f>
        <v>#DIV/0!</v>
      </c>
    </row>
    <row r="172" spans="1:10" ht="27" customHeight="1">
      <c r="A172" s="132"/>
      <c r="B172" s="135">
        <v>32</v>
      </c>
      <c r="C172" s="135" t="s">
        <v>184</v>
      </c>
      <c r="D172" s="134"/>
      <c r="E172" s="107">
        <f>E175+E173</f>
        <v>143.34</v>
      </c>
      <c r="F172" s="107">
        <f>F175+F173</f>
        <v>0</v>
      </c>
      <c r="G172" s="107">
        <f>G175+G173</f>
        <v>0</v>
      </c>
      <c r="H172" s="107">
        <f>H175+H173</f>
        <v>0</v>
      </c>
      <c r="I172" s="108">
        <f t="shared" si="5"/>
        <v>0</v>
      </c>
      <c r="J172" s="108" t="e">
        <f>H172/F172*100</f>
        <v>#DIV/0!</v>
      </c>
    </row>
    <row r="173" spans="1:10" ht="27" customHeight="1">
      <c r="A173" s="132"/>
      <c r="B173" s="135" t="s">
        <v>6</v>
      </c>
      <c r="C173" s="135" t="s">
        <v>7</v>
      </c>
      <c r="D173" s="136"/>
      <c r="E173" s="107">
        <f>SUM(E174:E174)</f>
        <v>143.34</v>
      </c>
      <c r="F173" s="105">
        <v>0</v>
      </c>
      <c r="G173" s="105">
        <v>0</v>
      </c>
      <c r="H173" s="107">
        <f>SUM(H174:H174)</f>
        <v>0</v>
      </c>
      <c r="I173" s="108">
        <f t="shared" si="5"/>
        <v>0</v>
      </c>
      <c r="J173" s="108" t="e">
        <f>H173/F173*100</f>
        <v>#DIV/0!</v>
      </c>
    </row>
    <row r="174" spans="1:10" ht="27" customHeight="1">
      <c r="A174" s="131"/>
      <c r="B174" s="131" t="s">
        <v>9</v>
      </c>
      <c r="C174" s="131" t="s">
        <v>10</v>
      </c>
      <c r="D174" s="136">
        <v>53082</v>
      </c>
      <c r="E174" s="105">
        <v>143.34</v>
      </c>
      <c r="F174" s="105"/>
      <c r="G174" s="105"/>
      <c r="H174" s="105">
        <v>0</v>
      </c>
      <c r="I174" s="106">
        <f t="shared" si="5"/>
        <v>0</v>
      </c>
      <c r="J174" s="106"/>
    </row>
    <row r="175" spans="1:10" ht="27" customHeight="1" hidden="1">
      <c r="A175" s="132"/>
      <c r="B175" s="135">
        <v>324</v>
      </c>
      <c r="C175" s="135" t="s">
        <v>250</v>
      </c>
      <c r="D175" s="136"/>
      <c r="E175" s="107">
        <f>SUM(E176)</f>
        <v>0</v>
      </c>
      <c r="F175" s="105">
        <v>0</v>
      </c>
      <c r="G175" s="105">
        <v>0</v>
      </c>
      <c r="H175" s="107">
        <f>SUM(H176)</f>
        <v>0</v>
      </c>
      <c r="I175" s="108" t="e">
        <f t="shared" si="5"/>
        <v>#DIV/0!</v>
      </c>
      <c r="J175" s="108" t="e">
        <f>H175/F175*100</f>
        <v>#DIV/0!</v>
      </c>
    </row>
    <row r="176" spans="1:10" ht="27" customHeight="1" hidden="1">
      <c r="A176" s="131"/>
      <c r="B176" s="131">
        <v>3241</v>
      </c>
      <c r="C176" s="131" t="s">
        <v>250</v>
      </c>
      <c r="D176" s="136">
        <v>53082</v>
      </c>
      <c r="E176" s="105">
        <v>0</v>
      </c>
      <c r="F176" s="105"/>
      <c r="G176" s="105"/>
      <c r="H176" s="105">
        <v>0</v>
      </c>
      <c r="I176" s="106" t="e">
        <f t="shared" si="5"/>
        <v>#DIV/0!</v>
      </c>
      <c r="J176" s="106"/>
    </row>
    <row r="177" spans="1:10" ht="27" customHeight="1">
      <c r="A177" s="149" t="s">
        <v>269</v>
      </c>
      <c r="B177" s="150" t="s">
        <v>3</v>
      </c>
      <c r="C177" s="149" t="s">
        <v>274</v>
      </c>
      <c r="D177" s="151"/>
      <c r="E177" s="152">
        <f>E178</f>
        <v>1327.23</v>
      </c>
      <c r="F177" s="152">
        <f>F178</f>
        <v>1327</v>
      </c>
      <c r="G177" s="152">
        <f>G178</f>
        <v>0</v>
      </c>
      <c r="H177" s="152">
        <f>H178</f>
        <v>1327.23</v>
      </c>
      <c r="I177" s="153">
        <f t="shared" si="5"/>
        <v>100</v>
      </c>
      <c r="J177" s="153">
        <f>H177/F177*100</f>
        <v>100.01733232856067</v>
      </c>
    </row>
    <row r="178" spans="1:10" ht="27" customHeight="1">
      <c r="A178" s="132"/>
      <c r="B178" s="135">
        <v>3</v>
      </c>
      <c r="C178" s="135" t="s">
        <v>185</v>
      </c>
      <c r="D178" s="134"/>
      <c r="E178" s="107">
        <f>SUM(E179,E248)</f>
        <v>1327.23</v>
      </c>
      <c r="F178" s="107">
        <f>+F179</f>
        <v>1327</v>
      </c>
      <c r="G178" s="107">
        <f>SUM(G179,G248)</f>
        <v>0</v>
      </c>
      <c r="H178" s="107">
        <f>SUM(H179,H248)</f>
        <v>1327.23</v>
      </c>
      <c r="I178" s="108">
        <f t="shared" si="5"/>
        <v>100</v>
      </c>
      <c r="J178" s="108">
        <f>H178/F178*100</f>
        <v>100.01733232856067</v>
      </c>
    </row>
    <row r="179" spans="1:10" ht="27" customHeight="1">
      <c r="A179" s="132"/>
      <c r="B179" s="135">
        <v>32</v>
      </c>
      <c r="C179" s="135" t="s">
        <v>184</v>
      </c>
      <c r="D179" s="134"/>
      <c r="E179" s="107">
        <f>SUM(E180,E182,E185,E189)</f>
        <v>1327.23</v>
      </c>
      <c r="F179" s="107">
        <f>+F180+F182+F185+F187+F189</f>
        <v>1327</v>
      </c>
      <c r="G179" s="107">
        <f>SUM(G180,G182,G185,G187,G244)</f>
        <v>0</v>
      </c>
      <c r="H179" s="107">
        <f>SUM(H180,H182,H185,H187,H189)</f>
        <v>1327.23</v>
      </c>
      <c r="I179" s="108">
        <f t="shared" si="5"/>
        <v>100</v>
      </c>
      <c r="J179" s="108">
        <f>H179/F179*100</f>
        <v>100.01733232856067</v>
      </c>
    </row>
    <row r="180" spans="1:10" ht="27" customHeight="1">
      <c r="A180" s="132"/>
      <c r="B180" s="135" t="s">
        <v>6</v>
      </c>
      <c r="C180" s="135" t="s">
        <v>7</v>
      </c>
      <c r="D180" s="134"/>
      <c r="E180" s="107">
        <f>SUM(E181:E181)</f>
        <v>39.29</v>
      </c>
      <c r="F180" s="105">
        <v>336</v>
      </c>
      <c r="G180" s="105">
        <v>0</v>
      </c>
      <c r="H180" s="107">
        <f>SUM(H181:H181)</f>
        <v>266.53</v>
      </c>
      <c r="I180" s="108">
        <f t="shared" si="5"/>
        <v>678.3659964367523</v>
      </c>
      <c r="J180" s="108">
        <f>H180/F180*100</f>
        <v>79.32440476190476</v>
      </c>
    </row>
    <row r="181" spans="1:10" ht="27" customHeight="1">
      <c r="A181" s="131"/>
      <c r="B181" s="131" t="s">
        <v>9</v>
      </c>
      <c r="C181" s="131" t="s">
        <v>10</v>
      </c>
      <c r="D181" s="136">
        <v>11001</v>
      </c>
      <c r="E181" s="105">
        <v>39.29</v>
      </c>
      <c r="F181" s="105"/>
      <c r="G181" s="105"/>
      <c r="H181" s="105">
        <v>266.53</v>
      </c>
      <c r="I181" s="106">
        <f t="shared" si="5"/>
        <v>678.3659964367523</v>
      </c>
      <c r="J181" s="106"/>
    </row>
    <row r="182" spans="1:10" ht="27" customHeight="1">
      <c r="A182" s="132"/>
      <c r="B182" s="135" t="s">
        <v>41</v>
      </c>
      <c r="C182" s="135" t="s">
        <v>42</v>
      </c>
      <c r="D182" s="136"/>
      <c r="E182" s="107">
        <f>SUM(E183:E184)</f>
        <v>981.15</v>
      </c>
      <c r="F182" s="105">
        <v>133</v>
      </c>
      <c r="G182" s="105">
        <v>0</v>
      </c>
      <c r="H182" s="107">
        <f>SUM(H183:H184)</f>
        <v>600.7</v>
      </c>
      <c r="I182" s="108">
        <f t="shared" si="5"/>
        <v>61.2240737909596</v>
      </c>
      <c r="J182" s="108">
        <f>H182/F182*100</f>
        <v>451.65413533834584</v>
      </c>
    </row>
    <row r="183" spans="1:10" ht="27" customHeight="1">
      <c r="A183" s="131"/>
      <c r="B183" s="131" t="s">
        <v>53</v>
      </c>
      <c r="C183" s="131" t="s">
        <v>54</v>
      </c>
      <c r="D183" s="136">
        <v>11001</v>
      </c>
      <c r="E183" s="105">
        <v>981.15</v>
      </c>
      <c r="F183" s="105"/>
      <c r="G183" s="105"/>
      <c r="H183" s="105">
        <v>398.72</v>
      </c>
      <c r="I183" s="106">
        <f t="shared" si="5"/>
        <v>40.63802680527952</v>
      </c>
      <c r="J183" s="106"/>
    </row>
    <row r="184" spans="1:10" ht="27" customHeight="1">
      <c r="A184" s="131"/>
      <c r="B184" s="131" t="s">
        <v>57</v>
      </c>
      <c r="C184" s="131" t="s">
        <v>58</v>
      </c>
      <c r="D184" s="136">
        <v>11001</v>
      </c>
      <c r="E184" s="105">
        <v>0</v>
      </c>
      <c r="F184" s="105"/>
      <c r="G184" s="105"/>
      <c r="H184" s="105">
        <v>201.98</v>
      </c>
      <c r="I184" s="106" t="e">
        <f t="shared" si="5"/>
        <v>#DIV/0!</v>
      </c>
      <c r="J184" s="106"/>
    </row>
    <row r="185" spans="1:10" ht="27" customHeight="1">
      <c r="A185" s="132"/>
      <c r="B185" s="135" t="s">
        <v>15</v>
      </c>
      <c r="C185" s="135" t="s">
        <v>16</v>
      </c>
      <c r="D185" s="136"/>
      <c r="E185" s="107">
        <f>SUM(E186:E186)</f>
        <v>199.08</v>
      </c>
      <c r="F185" s="105">
        <v>398</v>
      </c>
      <c r="G185" s="105">
        <v>0</v>
      </c>
      <c r="H185" s="107">
        <f>SUM(H186:H186)</f>
        <v>0</v>
      </c>
      <c r="I185" s="108">
        <f t="shared" si="5"/>
        <v>0</v>
      </c>
      <c r="J185" s="108">
        <f>H185/F185*100</f>
        <v>0</v>
      </c>
    </row>
    <row r="186" spans="1:10" ht="27" customHeight="1">
      <c r="A186" s="131"/>
      <c r="B186" s="131" t="s">
        <v>48</v>
      </c>
      <c r="C186" s="131" t="s">
        <v>61</v>
      </c>
      <c r="D186" s="136">
        <v>11001</v>
      </c>
      <c r="E186" s="105">
        <v>199.08</v>
      </c>
      <c r="F186" s="105"/>
      <c r="G186" s="105"/>
      <c r="H186" s="105">
        <v>0</v>
      </c>
      <c r="I186" s="106">
        <f t="shared" si="5"/>
        <v>0</v>
      </c>
      <c r="J186" s="106"/>
    </row>
    <row r="187" spans="1:10" ht="27" customHeight="1" hidden="1">
      <c r="A187" s="132"/>
      <c r="B187" s="135">
        <v>324</v>
      </c>
      <c r="C187" s="135" t="s">
        <v>250</v>
      </c>
      <c r="D187" s="136"/>
      <c r="E187" s="107">
        <f>SUM(E188)</f>
        <v>0</v>
      </c>
      <c r="F187" s="105">
        <v>0</v>
      </c>
      <c r="G187" s="105">
        <v>0</v>
      </c>
      <c r="H187" s="107">
        <f>SUM(H188)</f>
        <v>0</v>
      </c>
      <c r="I187" s="108" t="e">
        <f t="shared" si="5"/>
        <v>#DIV/0!</v>
      </c>
      <c r="J187" s="108">
        <v>0</v>
      </c>
    </row>
    <row r="188" spans="1:10" ht="27" customHeight="1" hidden="1">
      <c r="A188" s="131"/>
      <c r="B188" s="131">
        <v>3241</v>
      </c>
      <c r="C188" s="131" t="s">
        <v>250</v>
      </c>
      <c r="D188" s="136">
        <v>11001</v>
      </c>
      <c r="E188" s="105"/>
      <c r="F188" s="105"/>
      <c r="G188" s="105"/>
      <c r="H188" s="105">
        <v>0</v>
      </c>
      <c r="I188" s="106" t="e">
        <f t="shared" si="5"/>
        <v>#DIV/0!</v>
      </c>
      <c r="J188" s="106"/>
    </row>
    <row r="189" spans="1:10" ht="27" customHeight="1">
      <c r="A189" s="132"/>
      <c r="B189" s="135">
        <v>329</v>
      </c>
      <c r="C189" s="135" t="s">
        <v>12</v>
      </c>
      <c r="D189" s="134"/>
      <c r="E189" s="107">
        <f>SUM(E190)</f>
        <v>107.71</v>
      </c>
      <c r="F189" s="105">
        <v>460</v>
      </c>
      <c r="G189" s="105">
        <v>0</v>
      </c>
      <c r="H189" s="107">
        <f>SUM(H190)</f>
        <v>460</v>
      </c>
      <c r="I189" s="108">
        <f t="shared" si="5"/>
        <v>427.0726952000743</v>
      </c>
      <c r="J189" s="108">
        <f>H189/F189*100</f>
        <v>100</v>
      </c>
    </row>
    <row r="190" spans="1:10" ht="27" customHeight="1">
      <c r="A190" s="131"/>
      <c r="B190" s="131">
        <v>3299</v>
      </c>
      <c r="C190" s="131" t="s">
        <v>12</v>
      </c>
      <c r="D190" s="136">
        <v>11001</v>
      </c>
      <c r="E190" s="105">
        <v>107.71</v>
      </c>
      <c r="F190" s="105"/>
      <c r="G190" s="105"/>
      <c r="H190" s="105">
        <v>460</v>
      </c>
      <c r="I190" s="106">
        <f t="shared" si="5"/>
        <v>427.0726952000743</v>
      </c>
      <c r="J190" s="106"/>
    </row>
    <row r="191" spans="1:10" ht="27" customHeight="1">
      <c r="A191" s="145">
        <v>2302</v>
      </c>
      <c r="B191" s="146" t="s">
        <v>2</v>
      </c>
      <c r="C191" s="145" t="s">
        <v>265</v>
      </c>
      <c r="D191" s="146"/>
      <c r="E191" s="147">
        <f>+E192</f>
        <v>0</v>
      </c>
      <c r="F191" s="147">
        <f>+F192</f>
        <v>0</v>
      </c>
      <c r="G191" s="147">
        <f>+G192</f>
        <v>0</v>
      </c>
      <c r="H191" s="147">
        <f>+H192</f>
        <v>4.46</v>
      </c>
      <c r="I191" s="148" t="e">
        <f t="shared" si="5"/>
        <v>#DIV/0!</v>
      </c>
      <c r="J191" s="148" t="e">
        <f>H191/F191*100</f>
        <v>#DIV/0!</v>
      </c>
    </row>
    <row r="192" spans="1:10" ht="27" customHeight="1">
      <c r="A192" s="149" t="s">
        <v>323</v>
      </c>
      <c r="B192" s="150" t="s">
        <v>3</v>
      </c>
      <c r="C192" s="149" t="s">
        <v>324</v>
      </c>
      <c r="D192" s="151"/>
      <c r="E192" s="152">
        <f>+E193+E200</f>
        <v>0</v>
      </c>
      <c r="F192" s="152">
        <f>+F193+F200</f>
        <v>0</v>
      </c>
      <c r="G192" s="152">
        <f>+G193+G200</f>
        <v>0</v>
      </c>
      <c r="H192" s="152">
        <f>+H193+H200</f>
        <v>4.46</v>
      </c>
      <c r="I192" s="153" t="e">
        <f t="shared" si="5"/>
        <v>#DIV/0!</v>
      </c>
      <c r="J192" s="153" t="e">
        <f>H192/F192*100</f>
        <v>#DIV/0!</v>
      </c>
    </row>
    <row r="193" spans="1:10" ht="27" customHeight="1">
      <c r="A193" s="132"/>
      <c r="B193" s="135">
        <v>3</v>
      </c>
      <c r="C193" s="135" t="s">
        <v>185</v>
      </c>
      <c r="D193" s="134"/>
      <c r="E193" s="107">
        <f>+E194</f>
        <v>0</v>
      </c>
      <c r="F193" s="107">
        <f>+F194</f>
        <v>0</v>
      </c>
      <c r="G193" s="107">
        <f>+G194</f>
        <v>0</v>
      </c>
      <c r="H193" s="107">
        <f>+H194</f>
        <v>4.46</v>
      </c>
      <c r="I193" s="108" t="e">
        <f t="shared" si="5"/>
        <v>#DIV/0!</v>
      </c>
      <c r="J193" s="108" t="e">
        <f>H193/F193*100</f>
        <v>#DIV/0!</v>
      </c>
    </row>
    <row r="194" spans="1:10" ht="27" customHeight="1">
      <c r="A194" s="132"/>
      <c r="B194" s="135">
        <v>38</v>
      </c>
      <c r="C194" s="135" t="s">
        <v>318</v>
      </c>
      <c r="D194" s="134"/>
      <c r="E194" s="107">
        <f>+E197</f>
        <v>0</v>
      </c>
      <c r="F194" s="107">
        <f>+F197</f>
        <v>0</v>
      </c>
      <c r="G194" s="107">
        <f>+G197</f>
        <v>0</v>
      </c>
      <c r="H194" s="107">
        <f>+H195</f>
        <v>4.46</v>
      </c>
      <c r="I194" s="108" t="e">
        <f t="shared" si="5"/>
        <v>#DIV/0!</v>
      </c>
      <c r="J194" s="108" t="e">
        <f>H194/F194*100</f>
        <v>#DIV/0!</v>
      </c>
    </row>
    <row r="195" spans="1:10" ht="27" customHeight="1">
      <c r="A195" s="132"/>
      <c r="B195" s="135">
        <v>381</v>
      </c>
      <c r="C195" s="135" t="s">
        <v>319</v>
      </c>
      <c r="D195" s="134"/>
      <c r="E195" s="107">
        <f>SUM(E196)</f>
        <v>0</v>
      </c>
      <c r="F195" s="105">
        <v>0</v>
      </c>
      <c r="G195" s="105">
        <v>0</v>
      </c>
      <c r="H195" s="107">
        <f>SUM(H196:H199)</f>
        <v>4.46</v>
      </c>
      <c r="I195" s="108" t="e">
        <f t="shared" si="5"/>
        <v>#DIV/0!</v>
      </c>
      <c r="J195" s="108" t="e">
        <f>H195/F195*100</f>
        <v>#DIV/0!</v>
      </c>
    </row>
    <row r="196" spans="1:10" ht="27" customHeight="1">
      <c r="A196" s="131"/>
      <c r="B196" s="131">
        <v>3812</v>
      </c>
      <c r="C196" s="131" t="s">
        <v>320</v>
      </c>
      <c r="D196" s="136">
        <v>53102</v>
      </c>
      <c r="E196" s="105">
        <v>0</v>
      </c>
      <c r="F196" s="105"/>
      <c r="G196" s="105"/>
      <c r="H196" s="105">
        <v>4.46</v>
      </c>
      <c r="I196" s="106" t="e">
        <f t="shared" si="5"/>
        <v>#DIV/0!</v>
      </c>
      <c r="J196" s="106"/>
    </row>
    <row r="197" spans="1:10" ht="27" customHeight="1" hidden="1">
      <c r="A197" s="132"/>
      <c r="B197" s="135">
        <v>322</v>
      </c>
      <c r="C197" s="135" t="s">
        <v>253</v>
      </c>
      <c r="D197" s="134"/>
      <c r="E197" s="107">
        <f>SUM(E198:E199)</f>
        <v>0</v>
      </c>
      <c r="F197" s="105">
        <v>0</v>
      </c>
      <c r="G197" s="105">
        <v>0</v>
      </c>
      <c r="H197" s="107">
        <f>SUM(H199:H199)</f>
        <v>0</v>
      </c>
      <c r="I197" s="108" t="e">
        <f t="shared" si="5"/>
        <v>#DIV/0!</v>
      </c>
      <c r="J197" s="108">
        <v>0</v>
      </c>
    </row>
    <row r="198" spans="1:10" ht="27" customHeight="1" hidden="1">
      <c r="A198" s="131"/>
      <c r="B198" s="131" t="s">
        <v>53</v>
      </c>
      <c r="C198" s="131" t="s">
        <v>54</v>
      </c>
      <c r="D198" s="136">
        <v>58400</v>
      </c>
      <c r="E198" s="105"/>
      <c r="F198" s="105"/>
      <c r="G198" s="105"/>
      <c r="H198" s="105">
        <v>0</v>
      </c>
      <c r="I198" s="106" t="e">
        <f aca="true" t="shared" si="6" ref="I198:I241">H198/E198*100</f>
        <v>#DIV/0!</v>
      </c>
      <c r="J198" s="106"/>
    </row>
    <row r="199" spans="1:10" ht="27" customHeight="1" hidden="1">
      <c r="A199" s="131"/>
      <c r="B199" s="131" t="s">
        <v>57</v>
      </c>
      <c r="C199" s="131" t="s">
        <v>58</v>
      </c>
      <c r="D199" s="136">
        <v>58400</v>
      </c>
      <c r="E199" s="105"/>
      <c r="F199" s="105"/>
      <c r="G199" s="105"/>
      <c r="H199" s="105">
        <v>0</v>
      </c>
      <c r="I199" s="106" t="e">
        <f t="shared" si="6"/>
        <v>#DIV/0!</v>
      </c>
      <c r="J199" s="106"/>
    </row>
    <row r="200" spans="1:10" ht="27" customHeight="1" hidden="1">
      <c r="A200" s="132"/>
      <c r="B200" s="135">
        <v>4</v>
      </c>
      <c r="C200" s="135" t="s">
        <v>192</v>
      </c>
      <c r="D200" s="134"/>
      <c r="E200" s="107">
        <f>E201</f>
        <v>0</v>
      </c>
      <c r="F200" s="107">
        <f>F201</f>
        <v>0</v>
      </c>
      <c r="G200" s="107">
        <f>G201</f>
        <v>0</v>
      </c>
      <c r="H200" s="107">
        <f>H201</f>
        <v>0</v>
      </c>
      <c r="I200" s="108" t="e">
        <f t="shared" si="6"/>
        <v>#DIV/0!</v>
      </c>
      <c r="J200" s="108">
        <v>0</v>
      </c>
    </row>
    <row r="201" spans="1:10" ht="27" customHeight="1" hidden="1">
      <c r="A201" s="132"/>
      <c r="B201" s="135">
        <v>42</v>
      </c>
      <c r="C201" s="135" t="s">
        <v>191</v>
      </c>
      <c r="D201" s="134"/>
      <c r="E201" s="107">
        <f>E202+E204</f>
        <v>0</v>
      </c>
      <c r="F201" s="107">
        <f>F202+F204</f>
        <v>0</v>
      </c>
      <c r="G201" s="107">
        <f>G202+G204</f>
        <v>0</v>
      </c>
      <c r="H201" s="107">
        <f>H202+H204</f>
        <v>0</v>
      </c>
      <c r="I201" s="108" t="e">
        <f t="shared" si="6"/>
        <v>#DIV/0!</v>
      </c>
      <c r="J201" s="108">
        <v>0</v>
      </c>
    </row>
    <row r="202" spans="1:10" ht="27" customHeight="1" hidden="1">
      <c r="A202" s="132"/>
      <c r="B202" s="135" t="s">
        <v>25</v>
      </c>
      <c r="C202" s="135" t="s">
        <v>26</v>
      </c>
      <c r="D202" s="134"/>
      <c r="E202" s="107">
        <f>SUM(E203)</f>
        <v>0</v>
      </c>
      <c r="F202" s="105">
        <v>0</v>
      </c>
      <c r="G202" s="105">
        <v>0</v>
      </c>
      <c r="H202" s="107">
        <f>SUM(H203)</f>
        <v>0</v>
      </c>
      <c r="I202" s="108" t="e">
        <f t="shared" si="6"/>
        <v>#DIV/0!</v>
      </c>
      <c r="J202" s="108">
        <v>0</v>
      </c>
    </row>
    <row r="203" spans="1:10" ht="27" customHeight="1" hidden="1">
      <c r="A203" s="131"/>
      <c r="B203" s="131">
        <v>4221</v>
      </c>
      <c r="C203" s="131" t="s">
        <v>28</v>
      </c>
      <c r="D203" s="136">
        <v>58400</v>
      </c>
      <c r="E203" s="105"/>
      <c r="F203" s="105"/>
      <c r="G203" s="105"/>
      <c r="H203" s="105">
        <v>0</v>
      </c>
      <c r="I203" s="106" t="e">
        <f t="shared" si="6"/>
        <v>#DIV/0!</v>
      </c>
      <c r="J203" s="106"/>
    </row>
    <row r="204" spans="1:10" ht="27" customHeight="1" hidden="1">
      <c r="A204" s="132"/>
      <c r="B204" s="135">
        <v>424</v>
      </c>
      <c r="C204" s="135" t="s">
        <v>74</v>
      </c>
      <c r="D204" s="134"/>
      <c r="E204" s="107">
        <v>0</v>
      </c>
      <c r="F204" s="105">
        <v>0</v>
      </c>
      <c r="G204" s="105">
        <v>0</v>
      </c>
      <c r="H204" s="107">
        <f>SUM(H246)</f>
        <v>0</v>
      </c>
      <c r="I204" s="108" t="e">
        <f t="shared" si="6"/>
        <v>#DIV/0!</v>
      </c>
      <c r="J204" s="108">
        <v>0</v>
      </c>
    </row>
    <row r="205" spans="1:10" ht="27" customHeight="1" hidden="1">
      <c r="A205" s="131"/>
      <c r="B205" s="131">
        <v>4241</v>
      </c>
      <c r="C205" s="131" t="s">
        <v>76</v>
      </c>
      <c r="D205" s="136">
        <v>58400</v>
      </c>
      <c r="E205" s="105"/>
      <c r="F205" s="105"/>
      <c r="G205" s="105"/>
      <c r="H205" s="105">
        <v>0</v>
      </c>
      <c r="I205" s="106" t="e">
        <f t="shared" si="6"/>
        <v>#DIV/0!</v>
      </c>
      <c r="J205" s="106"/>
    </row>
    <row r="206" spans="1:10" ht="27" customHeight="1">
      <c r="A206" s="145">
        <v>2406</v>
      </c>
      <c r="B206" s="146" t="s">
        <v>2</v>
      </c>
      <c r="C206" s="145" t="s">
        <v>281</v>
      </c>
      <c r="D206" s="146"/>
      <c r="E206" s="147">
        <f>+E207+E219</f>
        <v>660.03</v>
      </c>
      <c r="F206" s="147">
        <f>+F207+F219</f>
        <v>14930</v>
      </c>
      <c r="G206" s="147">
        <f>+G207+G219</f>
        <v>0</v>
      </c>
      <c r="H206" s="147">
        <f>+H207+H219</f>
        <v>0</v>
      </c>
      <c r="I206" s="148">
        <f t="shared" si="6"/>
        <v>0</v>
      </c>
      <c r="J206" s="148">
        <f>H206/F206*100</f>
        <v>0</v>
      </c>
    </row>
    <row r="207" spans="1:10" ht="27" customHeight="1">
      <c r="A207" s="149" t="s">
        <v>278</v>
      </c>
      <c r="B207" s="150" t="s">
        <v>3</v>
      </c>
      <c r="C207" s="149" t="s">
        <v>282</v>
      </c>
      <c r="D207" s="151"/>
      <c r="E207" s="152">
        <f>+E208+E214</f>
        <v>660.03</v>
      </c>
      <c r="F207" s="152">
        <f>+F208+F214</f>
        <v>14600</v>
      </c>
      <c r="G207" s="152">
        <f>+G208+G214</f>
        <v>0</v>
      </c>
      <c r="H207" s="152">
        <f>+H208+H214</f>
        <v>0</v>
      </c>
      <c r="I207" s="153">
        <f t="shared" si="6"/>
        <v>0</v>
      </c>
      <c r="J207" s="153">
        <f>H207/F207*100</f>
        <v>0</v>
      </c>
    </row>
    <row r="208" spans="1:10" ht="27" customHeight="1" hidden="1">
      <c r="A208" s="132"/>
      <c r="B208" s="135">
        <v>3</v>
      </c>
      <c r="C208" s="135" t="s">
        <v>185</v>
      </c>
      <c r="D208" s="134"/>
      <c r="E208" s="107">
        <f>+E209</f>
        <v>0</v>
      </c>
      <c r="F208" s="107">
        <f>+F209</f>
        <v>0</v>
      </c>
      <c r="G208" s="107">
        <f>+G209</f>
        <v>0</v>
      </c>
      <c r="H208" s="107">
        <f>+H209</f>
        <v>0</v>
      </c>
      <c r="I208" s="108" t="e">
        <f t="shared" si="6"/>
        <v>#DIV/0!</v>
      </c>
      <c r="J208" s="108" t="e">
        <f>H208/F208*100</f>
        <v>#DIV/0!</v>
      </c>
    </row>
    <row r="209" spans="1:10" ht="27" customHeight="1" hidden="1">
      <c r="A209" s="132"/>
      <c r="B209" s="135">
        <v>32</v>
      </c>
      <c r="C209" s="135" t="s">
        <v>184</v>
      </c>
      <c r="D209" s="134"/>
      <c r="E209" s="107">
        <f>+E212</f>
        <v>0</v>
      </c>
      <c r="F209" s="107">
        <f>+F212</f>
        <v>0</v>
      </c>
      <c r="G209" s="107">
        <f>+G212</f>
        <v>0</v>
      </c>
      <c r="H209" s="107">
        <f>+H212</f>
        <v>0</v>
      </c>
      <c r="I209" s="108" t="e">
        <f t="shared" si="6"/>
        <v>#DIV/0!</v>
      </c>
      <c r="J209" s="108" t="e">
        <f>H209/F209*100</f>
        <v>#DIV/0!</v>
      </c>
    </row>
    <row r="210" spans="1:10" ht="27" customHeight="1" hidden="1">
      <c r="A210" s="132"/>
      <c r="B210" s="135" t="s">
        <v>6</v>
      </c>
      <c r="C210" s="135" t="s">
        <v>7</v>
      </c>
      <c r="D210" s="134"/>
      <c r="E210" s="107">
        <f>SUM(E211)</f>
        <v>0</v>
      </c>
      <c r="F210" s="105">
        <v>0</v>
      </c>
      <c r="G210" s="105">
        <v>0</v>
      </c>
      <c r="H210" s="107">
        <f>SUM(H211:H213)</f>
        <v>0</v>
      </c>
      <c r="I210" s="108" t="e">
        <f t="shared" si="6"/>
        <v>#DIV/0!</v>
      </c>
      <c r="J210" s="108" t="e">
        <f>H210/F210*100</f>
        <v>#DIV/0!</v>
      </c>
    </row>
    <row r="211" spans="1:10" ht="27" customHeight="1" hidden="1">
      <c r="A211" s="131"/>
      <c r="B211" s="131">
        <v>3212</v>
      </c>
      <c r="C211" s="131" t="s">
        <v>252</v>
      </c>
      <c r="D211" s="136"/>
      <c r="E211" s="105">
        <v>0</v>
      </c>
      <c r="F211" s="105"/>
      <c r="G211" s="105"/>
      <c r="H211" s="105">
        <v>0</v>
      </c>
      <c r="I211" s="106" t="e">
        <f t="shared" si="6"/>
        <v>#DIV/0!</v>
      </c>
      <c r="J211" s="106"/>
    </row>
    <row r="212" spans="1:10" ht="27" customHeight="1" hidden="1">
      <c r="A212" s="132"/>
      <c r="B212" s="135">
        <v>322</v>
      </c>
      <c r="C212" s="135" t="s">
        <v>253</v>
      </c>
      <c r="D212" s="134"/>
      <c r="E212" s="107">
        <f>SUM(E213:E213)</f>
        <v>0</v>
      </c>
      <c r="F212" s="105"/>
      <c r="G212" s="105">
        <v>0</v>
      </c>
      <c r="H212" s="107">
        <f>SUM(H213:H213)</f>
        <v>0</v>
      </c>
      <c r="I212" s="108" t="e">
        <f t="shared" si="6"/>
        <v>#DIV/0!</v>
      </c>
      <c r="J212" s="108" t="e">
        <f>H212/F212*100</f>
        <v>#DIV/0!</v>
      </c>
    </row>
    <row r="213" spans="1:10" ht="27" customHeight="1" hidden="1">
      <c r="A213" s="131"/>
      <c r="B213" s="131" t="s">
        <v>57</v>
      </c>
      <c r="C213" s="131" t="s">
        <v>58</v>
      </c>
      <c r="D213" s="136">
        <v>32400</v>
      </c>
      <c r="E213" s="105">
        <v>0</v>
      </c>
      <c r="F213" s="105"/>
      <c r="G213" s="105"/>
      <c r="H213" s="105">
        <v>0</v>
      </c>
      <c r="I213" s="106" t="e">
        <f t="shared" si="6"/>
        <v>#DIV/0!</v>
      </c>
      <c r="J213" s="106"/>
    </row>
    <row r="214" spans="1:10" ht="27" customHeight="1">
      <c r="A214" s="132"/>
      <c r="B214" s="135">
        <v>4</v>
      </c>
      <c r="C214" s="135" t="s">
        <v>192</v>
      </c>
      <c r="D214" s="134"/>
      <c r="E214" s="107">
        <f>E215</f>
        <v>660.03</v>
      </c>
      <c r="F214" s="107">
        <f>F215</f>
        <v>14600</v>
      </c>
      <c r="G214" s="107">
        <f>G215</f>
        <v>0</v>
      </c>
      <c r="H214" s="107">
        <f>H215</f>
        <v>0</v>
      </c>
      <c r="I214" s="108">
        <f t="shared" si="6"/>
        <v>0</v>
      </c>
      <c r="J214" s="108">
        <f>H214/F214*100</f>
        <v>0</v>
      </c>
    </row>
    <row r="215" spans="1:10" ht="27" customHeight="1">
      <c r="A215" s="132"/>
      <c r="B215" s="135">
        <v>42</v>
      </c>
      <c r="C215" s="135" t="s">
        <v>191</v>
      </c>
      <c r="D215" s="134"/>
      <c r="E215" s="107">
        <f>E216+E218</f>
        <v>660.03</v>
      </c>
      <c r="F215" s="107">
        <f>F216+F218</f>
        <v>14600</v>
      </c>
      <c r="G215" s="107">
        <f>G216+G218</f>
        <v>0</v>
      </c>
      <c r="H215" s="107">
        <f>H216+H218</f>
        <v>0</v>
      </c>
      <c r="I215" s="108">
        <f t="shared" si="6"/>
        <v>0</v>
      </c>
      <c r="J215" s="108">
        <f>H215/F215*100</f>
        <v>0</v>
      </c>
    </row>
    <row r="216" spans="1:10" ht="27" customHeight="1">
      <c r="A216" s="132"/>
      <c r="B216" s="135" t="s">
        <v>25</v>
      </c>
      <c r="C216" s="135" t="s">
        <v>26</v>
      </c>
      <c r="D216" s="134"/>
      <c r="E216" s="107">
        <f>SUM(E217)</f>
        <v>0</v>
      </c>
      <c r="F216" s="105">
        <v>14600</v>
      </c>
      <c r="G216" s="105">
        <v>0</v>
      </c>
      <c r="H216" s="107">
        <f>SUM(H217)</f>
        <v>0</v>
      </c>
      <c r="I216" s="108" t="e">
        <f t="shared" si="6"/>
        <v>#DIV/0!</v>
      </c>
      <c r="J216" s="108">
        <f>H216/F216*100</f>
        <v>0</v>
      </c>
    </row>
    <row r="217" spans="1:10" ht="27" customHeight="1">
      <c r="A217" s="131"/>
      <c r="B217" s="131">
        <v>4221</v>
      </c>
      <c r="C217" s="131" t="s">
        <v>28</v>
      </c>
      <c r="D217" s="136">
        <v>32400</v>
      </c>
      <c r="E217" s="105">
        <v>0</v>
      </c>
      <c r="F217" s="105"/>
      <c r="G217" s="105"/>
      <c r="H217" s="105">
        <v>0</v>
      </c>
      <c r="I217" s="106" t="e">
        <f t="shared" si="6"/>
        <v>#DIV/0!</v>
      </c>
      <c r="J217" s="106"/>
    </row>
    <row r="218" spans="1:10" ht="27" customHeight="1">
      <c r="A218" s="135"/>
      <c r="B218" s="131">
        <v>4225</v>
      </c>
      <c r="C218" s="131" t="s">
        <v>65</v>
      </c>
      <c r="D218" s="136">
        <v>32400</v>
      </c>
      <c r="E218" s="105">
        <v>660.03</v>
      </c>
      <c r="F218" s="105"/>
      <c r="G218" s="105"/>
      <c r="H218" s="105"/>
      <c r="I218" s="106">
        <f t="shared" si="6"/>
        <v>0</v>
      </c>
      <c r="J218" s="106"/>
    </row>
    <row r="219" spans="1:10" ht="27" customHeight="1">
      <c r="A219" s="149" t="s">
        <v>314</v>
      </c>
      <c r="B219" s="150" t="s">
        <v>3</v>
      </c>
      <c r="C219" s="149" t="s">
        <v>315</v>
      </c>
      <c r="D219" s="151"/>
      <c r="E219" s="152">
        <f>E258+E261+E274</f>
        <v>0</v>
      </c>
      <c r="F219" s="152">
        <f>+F220</f>
        <v>330</v>
      </c>
      <c r="G219" s="152">
        <f>+G220</f>
        <v>0</v>
      </c>
      <c r="H219" s="152">
        <f>+H220</f>
        <v>0</v>
      </c>
      <c r="I219" s="153" t="e">
        <f t="shared" si="6"/>
        <v>#DIV/0!</v>
      </c>
      <c r="J219" s="153">
        <f>H219/F219*100</f>
        <v>0</v>
      </c>
    </row>
    <row r="220" spans="1:10" ht="27" customHeight="1">
      <c r="A220" s="132"/>
      <c r="B220" s="135">
        <v>4</v>
      </c>
      <c r="C220" s="135" t="s">
        <v>192</v>
      </c>
      <c r="D220" s="134"/>
      <c r="E220" s="107">
        <f>E221</f>
        <v>0</v>
      </c>
      <c r="F220" s="107">
        <f>F221</f>
        <v>330</v>
      </c>
      <c r="G220" s="107">
        <f>G221</f>
        <v>0</v>
      </c>
      <c r="H220" s="107">
        <f>H221</f>
        <v>0</v>
      </c>
      <c r="I220" s="108" t="e">
        <f t="shared" si="6"/>
        <v>#DIV/0!</v>
      </c>
      <c r="J220" s="108">
        <f>H220/F220*100</f>
        <v>0</v>
      </c>
    </row>
    <row r="221" spans="1:10" ht="27" customHeight="1">
      <c r="A221" s="132"/>
      <c r="B221" s="135">
        <v>42</v>
      </c>
      <c r="C221" s="135" t="s">
        <v>191</v>
      </c>
      <c r="D221" s="134"/>
      <c r="E221" s="107">
        <f>E222</f>
        <v>0</v>
      </c>
      <c r="F221" s="107">
        <f>F222+F241</f>
        <v>330</v>
      </c>
      <c r="G221" s="107">
        <f>G222+G241</f>
        <v>0</v>
      </c>
      <c r="H221" s="107">
        <f>+H222</f>
        <v>0</v>
      </c>
      <c r="I221" s="108" t="e">
        <f t="shared" si="6"/>
        <v>#DIV/0!</v>
      </c>
      <c r="J221" s="108">
        <f>H221/F221*100</f>
        <v>0</v>
      </c>
    </row>
    <row r="222" spans="1:10" ht="27" customHeight="1">
      <c r="A222" s="132"/>
      <c r="B222" s="135">
        <v>424</v>
      </c>
      <c r="C222" s="135" t="s">
        <v>74</v>
      </c>
      <c r="D222" s="134"/>
      <c r="E222" s="107">
        <f>SUM(E223)</f>
        <v>0</v>
      </c>
      <c r="F222" s="105">
        <v>330</v>
      </c>
      <c r="G222" s="105">
        <v>0</v>
      </c>
      <c r="H222" s="107">
        <f>SUM(H223:H224)</f>
        <v>0</v>
      </c>
      <c r="I222" s="108" t="e">
        <f t="shared" si="6"/>
        <v>#DIV/0!</v>
      </c>
      <c r="J222" s="108">
        <f>H222/F222*100</f>
        <v>0</v>
      </c>
    </row>
    <row r="223" spans="1:10" ht="27" customHeight="1">
      <c r="A223" s="131"/>
      <c r="B223" s="131">
        <v>4241</v>
      </c>
      <c r="C223" s="131" t="s">
        <v>76</v>
      </c>
      <c r="D223" s="136">
        <v>11001</v>
      </c>
      <c r="E223" s="105">
        <v>0</v>
      </c>
      <c r="F223" s="105"/>
      <c r="G223" s="105"/>
      <c r="H223" s="105"/>
      <c r="I223" s="106" t="e">
        <f t="shared" si="6"/>
        <v>#DIV/0!</v>
      </c>
      <c r="J223" s="106"/>
    </row>
    <row r="224" spans="1:10" ht="27" customHeight="1" hidden="1">
      <c r="A224" s="131"/>
      <c r="B224" s="131">
        <v>4241</v>
      </c>
      <c r="C224" s="131" t="s">
        <v>76</v>
      </c>
      <c r="D224" s="136">
        <v>53082</v>
      </c>
      <c r="E224" s="105">
        <v>0</v>
      </c>
      <c r="F224" s="105"/>
      <c r="G224" s="105"/>
      <c r="H224" s="105"/>
      <c r="I224" s="106" t="e">
        <f t="shared" si="6"/>
        <v>#DIV/0!</v>
      </c>
      <c r="J224" s="106"/>
    </row>
    <row r="225" spans="1:10" ht="27" customHeight="1">
      <c r="A225" s="145">
        <v>9108</v>
      </c>
      <c r="B225" s="146" t="s">
        <v>2</v>
      </c>
      <c r="C225" s="145" t="s">
        <v>279</v>
      </c>
      <c r="D225" s="146"/>
      <c r="E225" s="147">
        <f aca="true" t="shared" si="7" ref="E225:H226">+E226</f>
        <v>2902.08</v>
      </c>
      <c r="F225" s="147">
        <f t="shared" si="7"/>
        <v>0</v>
      </c>
      <c r="G225" s="147">
        <f t="shared" si="7"/>
        <v>0</v>
      </c>
      <c r="H225" s="147">
        <f t="shared" si="7"/>
        <v>0</v>
      </c>
      <c r="I225" s="148">
        <f t="shared" si="6"/>
        <v>0</v>
      </c>
      <c r="J225" s="148" t="e">
        <f>H225/F225*100</f>
        <v>#DIV/0!</v>
      </c>
    </row>
    <row r="226" spans="1:10" ht="27" customHeight="1">
      <c r="A226" s="149" t="s">
        <v>280</v>
      </c>
      <c r="B226" s="150" t="s">
        <v>3</v>
      </c>
      <c r="C226" s="149" t="s">
        <v>283</v>
      </c>
      <c r="D226" s="151"/>
      <c r="E226" s="152">
        <f t="shared" si="7"/>
        <v>2902.08</v>
      </c>
      <c r="F226" s="152">
        <f t="shared" si="7"/>
        <v>0</v>
      </c>
      <c r="G226" s="152">
        <f t="shared" si="7"/>
        <v>0</v>
      </c>
      <c r="H226" s="152">
        <f t="shared" si="7"/>
        <v>0</v>
      </c>
      <c r="I226" s="153">
        <f t="shared" si="6"/>
        <v>0</v>
      </c>
      <c r="J226" s="153" t="e">
        <f>H226/F226*100</f>
        <v>#DIV/0!</v>
      </c>
    </row>
    <row r="227" spans="1:10" ht="27" customHeight="1">
      <c r="A227" s="132"/>
      <c r="B227" s="135">
        <v>3</v>
      </c>
      <c r="C227" s="135" t="s">
        <v>185</v>
      </c>
      <c r="D227" s="134"/>
      <c r="E227" s="107">
        <f>SUM(E228,E238)</f>
        <v>2902.08</v>
      </c>
      <c r="F227" s="107">
        <f>SUM(F228,F238)</f>
        <v>0</v>
      </c>
      <c r="G227" s="107">
        <f>SUM(G228,G238)</f>
        <v>0</v>
      </c>
      <c r="H227" s="107">
        <f>SUM(H228,H238)</f>
        <v>0</v>
      </c>
      <c r="I227" s="108">
        <f t="shared" si="6"/>
        <v>0</v>
      </c>
      <c r="J227" s="108" t="e">
        <f>H227/F227*100</f>
        <v>#DIV/0!</v>
      </c>
    </row>
    <row r="228" spans="1:10" ht="27" customHeight="1">
      <c r="A228" s="132"/>
      <c r="B228" s="135">
        <v>31</v>
      </c>
      <c r="C228" s="135" t="s">
        <v>259</v>
      </c>
      <c r="D228" s="134"/>
      <c r="E228" s="107">
        <f>+E229+E232+E235</f>
        <v>2837.6</v>
      </c>
      <c r="F228" s="107">
        <f>+F229+F232+F235</f>
        <v>0</v>
      </c>
      <c r="G228" s="107">
        <f>+G229+G232+G235</f>
        <v>0</v>
      </c>
      <c r="H228" s="107">
        <f>+H229+H232+H235</f>
        <v>0</v>
      </c>
      <c r="I228" s="108">
        <f t="shared" si="6"/>
        <v>0</v>
      </c>
      <c r="J228" s="108" t="e">
        <f>H228/F228*100</f>
        <v>#DIV/0!</v>
      </c>
    </row>
    <row r="229" spans="1:10" ht="27" customHeight="1">
      <c r="A229" s="132"/>
      <c r="B229" s="135">
        <v>311</v>
      </c>
      <c r="C229" s="135" t="s">
        <v>260</v>
      </c>
      <c r="D229" s="134"/>
      <c r="E229" s="107">
        <f>SUM(E230:E231)</f>
        <v>2264.83</v>
      </c>
      <c r="F229" s="107"/>
      <c r="G229" s="107"/>
      <c r="H229" s="107">
        <f>SUM(H230:H231)</f>
        <v>0</v>
      </c>
      <c r="I229" s="108">
        <f t="shared" si="6"/>
        <v>0</v>
      </c>
      <c r="J229" s="108" t="e">
        <f>H229/F229*100</f>
        <v>#DIV/0!</v>
      </c>
    </row>
    <row r="230" spans="1:10" ht="27" customHeight="1">
      <c r="A230" s="131"/>
      <c r="B230" s="131">
        <v>3111</v>
      </c>
      <c r="C230" s="131" t="s">
        <v>261</v>
      </c>
      <c r="D230" s="136" t="s">
        <v>4</v>
      </c>
      <c r="E230" s="105">
        <v>207.4</v>
      </c>
      <c r="F230" s="105"/>
      <c r="G230" s="105"/>
      <c r="H230" s="105"/>
      <c r="I230" s="106">
        <f t="shared" si="6"/>
        <v>0</v>
      </c>
      <c r="J230" s="106"/>
    </row>
    <row r="231" spans="1:10" ht="27" customHeight="1">
      <c r="A231" s="131"/>
      <c r="B231" s="131">
        <v>3111</v>
      </c>
      <c r="C231" s="131" t="s">
        <v>261</v>
      </c>
      <c r="D231" s="136">
        <v>51100</v>
      </c>
      <c r="E231" s="105">
        <v>2057.43</v>
      </c>
      <c r="F231" s="105"/>
      <c r="G231" s="105"/>
      <c r="H231" s="105"/>
      <c r="I231" s="106">
        <f t="shared" si="6"/>
        <v>0</v>
      </c>
      <c r="J231" s="106"/>
    </row>
    <row r="232" spans="1:10" ht="27" customHeight="1">
      <c r="A232" s="132"/>
      <c r="B232" s="135">
        <v>312</v>
      </c>
      <c r="C232" s="135" t="s">
        <v>262</v>
      </c>
      <c r="D232" s="136"/>
      <c r="E232" s="107">
        <f>SUM(E233:E234)</f>
        <v>199.07999999999998</v>
      </c>
      <c r="F232" s="105"/>
      <c r="G232" s="105">
        <v>0</v>
      </c>
      <c r="H232" s="107">
        <f>SUM(H233:H234)</f>
        <v>0</v>
      </c>
      <c r="I232" s="108">
        <f t="shared" si="6"/>
        <v>0</v>
      </c>
      <c r="J232" s="108" t="e">
        <f>H232/F232*100</f>
        <v>#DIV/0!</v>
      </c>
    </row>
    <row r="233" spans="1:10" ht="27" customHeight="1">
      <c r="A233" s="131"/>
      <c r="B233" s="131">
        <v>3121</v>
      </c>
      <c r="C233" s="131" t="s">
        <v>262</v>
      </c>
      <c r="D233" s="136" t="s">
        <v>4</v>
      </c>
      <c r="E233" s="105">
        <v>39.51</v>
      </c>
      <c r="F233" s="105"/>
      <c r="G233" s="105"/>
      <c r="H233" s="105"/>
      <c r="I233" s="106">
        <f t="shared" si="6"/>
        <v>0</v>
      </c>
      <c r="J233" s="106"/>
    </row>
    <row r="234" spans="1:10" ht="27" customHeight="1">
      <c r="A234" s="131"/>
      <c r="B234" s="131">
        <v>3121</v>
      </c>
      <c r="C234" s="131" t="s">
        <v>262</v>
      </c>
      <c r="D234" s="136">
        <v>51100</v>
      </c>
      <c r="E234" s="105">
        <v>159.57</v>
      </c>
      <c r="F234" s="105"/>
      <c r="G234" s="105"/>
      <c r="H234" s="105"/>
      <c r="I234" s="106">
        <f t="shared" si="6"/>
        <v>0</v>
      </c>
      <c r="J234" s="106"/>
    </row>
    <row r="235" spans="1:10" ht="27" customHeight="1">
      <c r="A235" s="132"/>
      <c r="B235" s="135">
        <v>313</v>
      </c>
      <c r="C235" s="135" t="s">
        <v>263</v>
      </c>
      <c r="D235" s="136"/>
      <c r="E235" s="107">
        <f>SUM(E236:E237)</f>
        <v>373.68999999999994</v>
      </c>
      <c r="F235" s="105"/>
      <c r="G235" s="105">
        <v>0</v>
      </c>
      <c r="H235" s="107">
        <f>SUM(H236:H237)</f>
        <v>0</v>
      </c>
      <c r="I235" s="108">
        <f t="shared" si="6"/>
        <v>0</v>
      </c>
      <c r="J235" s="108" t="e">
        <f>H235/F235*100</f>
        <v>#DIV/0!</v>
      </c>
    </row>
    <row r="236" spans="1:10" ht="27" customHeight="1">
      <c r="A236" s="131"/>
      <c r="B236" s="131">
        <v>3132</v>
      </c>
      <c r="C236" s="131" t="s">
        <v>264</v>
      </c>
      <c r="D236" s="136" t="s">
        <v>4</v>
      </c>
      <c r="E236" s="105">
        <v>63.41</v>
      </c>
      <c r="F236" s="105"/>
      <c r="G236" s="105"/>
      <c r="H236" s="105"/>
      <c r="I236" s="106">
        <f t="shared" si="6"/>
        <v>0</v>
      </c>
      <c r="J236" s="106"/>
    </row>
    <row r="237" spans="1:10" ht="27" customHeight="1">
      <c r="A237" s="131"/>
      <c r="B237" s="131">
        <v>3132</v>
      </c>
      <c r="C237" s="131" t="s">
        <v>264</v>
      </c>
      <c r="D237" s="136">
        <v>51100</v>
      </c>
      <c r="E237" s="105">
        <v>310.28</v>
      </c>
      <c r="F237" s="105"/>
      <c r="G237" s="105"/>
      <c r="H237" s="105"/>
      <c r="I237" s="106">
        <f t="shared" si="6"/>
        <v>0</v>
      </c>
      <c r="J237" s="106"/>
    </row>
    <row r="238" spans="1:10" ht="27" customHeight="1">
      <c r="A238" s="132"/>
      <c r="B238" s="135">
        <v>32</v>
      </c>
      <c r="C238" s="135" t="s">
        <v>184</v>
      </c>
      <c r="D238" s="134"/>
      <c r="E238" s="107">
        <f>E239</f>
        <v>64.48</v>
      </c>
      <c r="F238" s="107">
        <f>F239</f>
        <v>0</v>
      </c>
      <c r="G238" s="107">
        <f>G239</f>
        <v>0</v>
      </c>
      <c r="H238" s="107">
        <f>H239</f>
        <v>0</v>
      </c>
      <c r="I238" s="108">
        <f t="shared" si="6"/>
        <v>0</v>
      </c>
      <c r="J238" s="108" t="e">
        <f>H238/F238*100</f>
        <v>#DIV/0!</v>
      </c>
    </row>
    <row r="239" spans="1:10" ht="27" customHeight="1">
      <c r="A239" s="132"/>
      <c r="B239" s="135" t="s">
        <v>6</v>
      </c>
      <c r="C239" s="135" t="s">
        <v>7</v>
      </c>
      <c r="D239" s="134"/>
      <c r="E239" s="107">
        <f>SUM(E240:E241)</f>
        <v>64.48</v>
      </c>
      <c r="F239" s="105"/>
      <c r="G239" s="105">
        <v>0</v>
      </c>
      <c r="H239" s="107">
        <f>SUM(H240:H241)</f>
        <v>0</v>
      </c>
      <c r="I239" s="108">
        <f t="shared" si="6"/>
        <v>0</v>
      </c>
      <c r="J239" s="108" t="e">
        <f>H239/F239*100</f>
        <v>#DIV/0!</v>
      </c>
    </row>
    <row r="240" spans="1:10" ht="27" customHeight="1">
      <c r="A240" s="131"/>
      <c r="B240" s="131">
        <v>3212</v>
      </c>
      <c r="C240" s="131" t="s">
        <v>252</v>
      </c>
      <c r="D240" s="136">
        <v>11001</v>
      </c>
      <c r="E240" s="105">
        <v>0</v>
      </c>
      <c r="F240" s="105"/>
      <c r="G240" s="105"/>
      <c r="H240" s="105"/>
      <c r="I240" s="106" t="e">
        <f t="shared" si="6"/>
        <v>#DIV/0!</v>
      </c>
      <c r="J240" s="106"/>
    </row>
    <row r="241" spans="1:10" ht="27" customHeight="1">
      <c r="A241" s="131"/>
      <c r="B241" s="131">
        <v>3212</v>
      </c>
      <c r="C241" s="131" t="s">
        <v>252</v>
      </c>
      <c r="D241" s="136">
        <v>51100</v>
      </c>
      <c r="E241" s="105">
        <v>64.48</v>
      </c>
      <c r="F241" s="105"/>
      <c r="G241" s="105"/>
      <c r="H241" s="105"/>
      <c r="I241" s="106">
        <f t="shared" si="6"/>
        <v>0</v>
      </c>
      <c r="J241" s="106"/>
    </row>
    <row r="242" spans="1:10" ht="27" customHeight="1" hidden="1">
      <c r="A242" s="135"/>
      <c r="B242" s="132"/>
      <c r="C242" s="135"/>
      <c r="D242" s="134"/>
      <c r="E242" s="107"/>
      <c r="F242" s="107"/>
      <c r="G242" s="107"/>
      <c r="H242" s="107"/>
      <c r="I242" s="108"/>
      <c r="J242" s="108"/>
    </row>
    <row r="243" spans="1:10" ht="27" customHeight="1" hidden="1">
      <c r="A243" s="135"/>
      <c r="B243" s="132"/>
      <c r="C243" s="135"/>
      <c r="D243" s="134"/>
      <c r="E243" s="107"/>
      <c r="F243" s="107"/>
      <c r="G243" s="107"/>
      <c r="H243" s="107"/>
      <c r="I243" s="108"/>
      <c r="J243" s="108"/>
    </row>
    <row r="244" spans="1:10" ht="27" customHeight="1" hidden="1">
      <c r="A244" s="135" t="s">
        <v>186</v>
      </c>
      <c r="B244" s="132" t="s">
        <v>3</v>
      </c>
      <c r="C244" s="135" t="s">
        <v>179</v>
      </c>
      <c r="D244" s="134"/>
      <c r="E244" s="107">
        <f>SUM(E245,E272)</f>
        <v>0</v>
      </c>
      <c r="F244" s="107">
        <f>SUM(F245,F272)</f>
        <v>0</v>
      </c>
      <c r="G244" s="107">
        <f>SUM(G245,G272)</f>
        <v>0</v>
      </c>
      <c r="H244" s="107">
        <f>SUM(H245,H272)</f>
        <v>0</v>
      </c>
      <c r="I244" s="108" t="e">
        <f aca="true" t="shared" si="8" ref="I244:I273">H244/E244*100</f>
        <v>#DIV/0!</v>
      </c>
      <c r="J244" s="108" t="e">
        <f>H244/F244*100</f>
        <v>#DIV/0!</v>
      </c>
    </row>
    <row r="245" spans="1:10" ht="27" customHeight="1" hidden="1">
      <c r="A245" s="132"/>
      <c r="B245" s="135">
        <v>3</v>
      </c>
      <c r="C245" s="135" t="s">
        <v>185</v>
      </c>
      <c r="D245" s="134"/>
      <c r="E245" s="107">
        <f>SUM(E246,E269)</f>
        <v>0</v>
      </c>
      <c r="F245" s="107">
        <f>SUM(F246,F269)</f>
        <v>0</v>
      </c>
      <c r="G245" s="107">
        <f>SUM(G246,G269)</f>
        <v>0</v>
      </c>
      <c r="H245" s="107">
        <f>SUM(H246,H269)</f>
        <v>0</v>
      </c>
      <c r="I245" s="108" t="e">
        <f t="shared" si="8"/>
        <v>#DIV/0!</v>
      </c>
      <c r="J245" s="108" t="e">
        <f>H245/F245*100</f>
        <v>#DIV/0!</v>
      </c>
    </row>
    <row r="246" spans="1:10" ht="27" customHeight="1" hidden="1">
      <c r="A246" s="132"/>
      <c r="B246" s="135">
        <v>32</v>
      </c>
      <c r="C246" s="135" t="s">
        <v>184</v>
      </c>
      <c r="D246" s="134"/>
      <c r="E246" s="107">
        <f>SUM(E247,E256,E263)</f>
        <v>0</v>
      </c>
      <c r="F246" s="107">
        <f>SUM(F247,F256,F263)</f>
        <v>0</v>
      </c>
      <c r="G246" s="107">
        <f>SUM(G247,G256,G263)</f>
        <v>0</v>
      </c>
      <c r="H246" s="107">
        <f>SUM(H247,H256,H263)</f>
        <v>0</v>
      </c>
      <c r="I246" s="108" t="e">
        <f t="shared" si="8"/>
        <v>#DIV/0!</v>
      </c>
      <c r="J246" s="108" t="e">
        <f>H246/F246*100</f>
        <v>#DIV/0!</v>
      </c>
    </row>
    <row r="247" spans="1:10" ht="27" customHeight="1" hidden="1">
      <c r="A247" s="132"/>
      <c r="B247" s="135" t="s">
        <v>41</v>
      </c>
      <c r="C247" s="135" t="s">
        <v>42</v>
      </c>
      <c r="D247" s="134"/>
      <c r="E247" s="107">
        <f>SUM(E248:E255)</f>
        <v>0</v>
      </c>
      <c r="F247" s="105">
        <v>0</v>
      </c>
      <c r="G247" s="105">
        <v>0</v>
      </c>
      <c r="H247" s="107">
        <f>SUM(H248:H255)</f>
        <v>0</v>
      </c>
      <c r="I247" s="108" t="e">
        <f t="shared" si="8"/>
        <v>#DIV/0!</v>
      </c>
      <c r="J247" s="108" t="e">
        <f>H247/F247*100</f>
        <v>#DIV/0!</v>
      </c>
    </row>
    <row r="248" spans="1:10" ht="27" customHeight="1" hidden="1">
      <c r="A248" s="131"/>
      <c r="B248" s="131" t="s">
        <v>53</v>
      </c>
      <c r="C248" s="131" t="s">
        <v>54</v>
      </c>
      <c r="D248" s="136" t="s">
        <v>180</v>
      </c>
      <c r="E248" s="105">
        <v>0</v>
      </c>
      <c r="F248" s="105"/>
      <c r="G248" s="105"/>
      <c r="H248" s="105">
        <v>0</v>
      </c>
      <c r="I248" s="106" t="e">
        <f t="shared" si="8"/>
        <v>#DIV/0!</v>
      </c>
      <c r="J248" s="106"/>
    </row>
    <row r="249" spans="1:10" ht="27" customHeight="1" hidden="1">
      <c r="A249" s="131"/>
      <c r="B249" s="131" t="s">
        <v>67</v>
      </c>
      <c r="C249" s="131" t="s">
        <v>68</v>
      </c>
      <c r="D249" s="136" t="s">
        <v>180</v>
      </c>
      <c r="E249" s="105">
        <v>0</v>
      </c>
      <c r="F249" s="105"/>
      <c r="G249" s="105"/>
      <c r="H249" s="105">
        <v>0</v>
      </c>
      <c r="I249" s="106" t="e">
        <f t="shared" si="8"/>
        <v>#DIV/0!</v>
      </c>
      <c r="J249" s="106"/>
    </row>
    <row r="250" spans="1:10" ht="27" customHeight="1" hidden="1">
      <c r="A250" s="131"/>
      <c r="B250" s="131" t="s">
        <v>67</v>
      </c>
      <c r="C250" s="131" t="s">
        <v>80</v>
      </c>
      <c r="D250" s="136" t="s">
        <v>181</v>
      </c>
      <c r="E250" s="105">
        <v>0</v>
      </c>
      <c r="F250" s="105"/>
      <c r="G250" s="105"/>
      <c r="H250" s="105">
        <v>0</v>
      </c>
      <c r="I250" s="106" t="e">
        <f t="shared" si="8"/>
        <v>#DIV/0!</v>
      </c>
      <c r="J250" s="106"/>
    </row>
    <row r="251" spans="1:10" ht="27" customHeight="1" hidden="1">
      <c r="A251" s="131"/>
      <c r="B251" s="131" t="s">
        <v>67</v>
      </c>
      <c r="C251" s="131" t="s">
        <v>81</v>
      </c>
      <c r="D251" s="136" t="s">
        <v>181</v>
      </c>
      <c r="E251" s="105">
        <v>0</v>
      </c>
      <c r="F251" s="105"/>
      <c r="G251" s="105"/>
      <c r="H251" s="105">
        <v>0</v>
      </c>
      <c r="I251" s="106" t="e">
        <f t="shared" si="8"/>
        <v>#DIV/0!</v>
      </c>
      <c r="J251" s="106"/>
    </row>
    <row r="252" spans="1:10" ht="27" customHeight="1" hidden="1">
      <c r="A252" s="131"/>
      <c r="B252" s="131" t="s">
        <v>50</v>
      </c>
      <c r="C252" s="131" t="s">
        <v>51</v>
      </c>
      <c r="D252" s="136" t="s">
        <v>180</v>
      </c>
      <c r="E252" s="105">
        <v>0</v>
      </c>
      <c r="F252" s="105"/>
      <c r="G252" s="105"/>
      <c r="H252" s="105">
        <v>0</v>
      </c>
      <c r="I252" s="106" t="e">
        <f t="shared" si="8"/>
        <v>#DIV/0!</v>
      </c>
      <c r="J252" s="106"/>
    </row>
    <row r="253" spans="1:10" ht="27" customHeight="1" hidden="1">
      <c r="A253" s="131"/>
      <c r="B253" s="131" t="s">
        <v>55</v>
      </c>
      <c r="C253" s="131" t="s">
        <v>56</v>
      </c>
      <c r="D253" s="136" t="s">
        <v>180</v>
      </c>
      <c r="E253" s="105">
        <v>0</v>
      </c>
      <c r="F253" s="105"/>
      <c r="G253" s="105"/>
      <c r="H253" s="105">
        <v>0</v>
      </c>
      <c r="I253" s="106" t="e">
        <f t="shared" si="8"/>
        <v>#DIV/0!</v>
      </c>
      <c r="J253" s="106"/>
    </row>
    <row r="254" spans="1:10" ht="27" customHeight="1" hidden="1">
      <c r="A254" s="131"/>
      <c r="B254" s="131" t="s">
        <v>57</v>
      </c>
      <c r="C254" s="131" t="s">
        <v>58</v>
      </c>
      <c r="D254" s="136" t="s">
        <v>180</v>
      </c>
      <c r="E254" s="105">
        <v>0</v>
      </c>
      <c r="F254" s="105"/>
      <c r="G254" s="105"/>
      <c r="H254" s="105">
        <v>0</v>
      </c>
      <c r="I254" s="106" t="e">
        <f t="shared" si="8"/>
        <v>#DIV/0!</v>
      </c>
      <c r="J254" s="106"/>
    </row>
    <row r="255" spans="1:10" ht="27" customHeight="1" hidden="1">
      <c r="A255" s="131"/>
      <c r="B255" s="131" t="s">
        <v>43</v>
      </c>
      <c r="C255" s="131" t="s">
        <v>44</v>
      </c>
      <c r="D255" s="136" t="s">
        <v>180</v>
      </c>
      <c r="E255" s="105">
        <v>0</v>
      </c>
      <c r="F255" s="105"/>
      <c r="G255" s="105"/>
      <c r="H255" s="105">
        <v>0</v>
      </c>
      <c r="I255" s="106" t="e">
        <f t="shared" si="8"/>
        <v>#DIV/0!</v>
      </c>
      <c r="J255" s="106"/>
    </row>
    <row r="256" spans="1:10" ht="27" customHeight="1" hidden="1">
      <c r="A256" s="132"/>
      <c r="B256" s="135" t="s">
        <v>15</v>
      </c>
      <c r="C256" s="135" t="s">
        <v>16</v>
      </c>
      <c r="D256" s="134"/>
      <c r="E256" s="107">
        <f>SUM(E257:E262)</f>
        <v>0</v>
      </c>
      <c r="F256" s="105">
        <v>0</v>
      </c>
      <c r="G256" s="105">
        <v>0</v>
      </c>
      <c r="H256" s="107">
        <f>SUM(H257:H262)</f>
        <v>0</v>
      </c>
      <c r="I256" s="108" t="e">
        <f t="shared" si="8"/>
        <v>#DIV/0!</v>
      </c>
      <c r="J256" s="108" t="e">
        <f>H256/F256*100</f>
        <v>#DIV/0!</v>
      </c>
    </row>
    <row r="257" spans="1:10" ht="27" customHeight="1" hidden="1">
      <c r="A257" s="131"/>
      <c r="B257" s="131" t="s">
        <v>59</v>
      </c>
      <c r="C257" s="131" t="s">
        <v>60</v>
      </c>
      <c r="D257" s="136" t="s">
        <v>180</v>
      </c>
      <c r="E257" s="105">
        <v>0</v>
      </c>
      <c r="F257" s="105"/>
      <c r="G257" s="105"/>
      <c r="H257" s="105">
        <v>0</v>
      </c>
      <c r="I257" s="106" t="e">
        <f t="shared" si="8"/>
        <v>#DIV/0!</v>
      </c>
      <c r="J257" s="106"/>
    </row>
    <row r="258" spans="1:10" ht="27" customHeight="1" hidden="1">
      <c r="A258" s="131"/>
      <c r="B258" s="131" t="s">
        <v>23</v>
      </c>
      <c r="C258" s="131" t="s">
        <v>24</v>
      </c>
      <c r="D258" s="136" t="s">
        <v>180</v>
      </c>
      <c r="E258" s="105">
        <v>0</v>
      </c>
      <c r="F258" s="105"/>
      <c r="G258" s="105"/>
      <c r="H258" s="105">
        <v>0</v>
      </c>
      <c r="I258" s="106" t="e">
        <f t="shared" si="8"/>
        <v>#DIV/0!</v>
      </c>
      <c r="J258" s="106"/>
    </row>
    <row r="259" spans="1:10" ht="27" customHeight="1" hidden="1">
      <c r="A259" s="131"/>
      <c r="B259" s="131" t="s">
        <v>48</v>
      </c>
      <c r="C259" s="131" t="s">
        <v>61</v>
      </c>
      <c r="D259" s="136" t="s">
        <v>180</v>
      </c>
      <c r="E259" s="105">
        <v>0</v>
      </c>
      <c r="F259" s="105"/>
      <c r="G259" s="105"/>
      <c r="H259" s="105">
        <v>0</v>
      </c>
      <c r="I259" s="106" t="e">
        <f t="shared" si="8"/>
        <v>#DIV/0!</v>
      </c>
      <c r="J259" s="106"/>
    </row>
    <row r="260" spans="1:10" ht="27" customHeight="1" hidden="1">
      <c r="A260" s="131"/>
      <c r="B260" s="131" t="s">
        <v>49</v>
      </c>
      <c r="C260" s="131" t="s">
        <v>69</v>
      </c>
      <c r="D260" s="136" t="s">
        <v>180</v>
      </c>
      <c r="E260" s="105">
        <v>0</v>
      </c>
      <c r="F260" s="105"/>
      <c r="G260" s="105"/>
      <c r="H260" s="105">
        <v>0</v>
      </c>
      <c r="I260" s="106" t="e">
        <f t="shared" si="8"/>
        <v>#DIV/0!</v>
      </c>
      <c r="J260" s="106"/>
    </row>
    <row r="261" spans="1:10" ht="27" customHeight="1" hidden="1">
      <c r="A261" s="131"/>
      <c r="B261" s="131" t="s">
        <v>32</v>
      </c>
      <c r="C261" s="131" t="s">
        <v>33</v>
      </c>
      <c r="D261" s="136" t="s">
        <v>180</v>
      </c>
      <c r="E261" s="105">
        <v>0</v>
      </c>
      <c r="F261" s="105"/>
      <c r="G261" s="105"/>
      <c r="H261" s="105">
        <v>0</v>
      </c>
      <c r="I261" s="106" t="e">
        <f t="shared" si="8"/>
        <v>#DIV/0!</v>
      </c>
      <c r="J261" s="106"/>
    </row>
    <row r="262" spans="1:10" ht="27" customHeight="1" hidden="1">
      <c r="A262" s="131"/>
      <c r="B262" s="131" t="s">
        <v>21</v>
      </c>
      <c r="C262" s="131" t="s">
        <v>22</v>
      </c>
      <c r="D262" s="136" t="s">
        <v>180</v>
      </c>
      <c r="E262" s="105">
        <v>0</v>
      </c>
      <c r="F262" s="105"/>
      <c r="G262" s="105"/>
      <c r="H262" s="105">
        <v>0</v>
      </c>
      <c r="I262" s="106" t="e">
        <f t="shared" si="8"/>
        <v>#DIV/0!</v>
      </c>
      <c r="J262" s="106"/>
    </row>
    <row r="263" spans="1:10" ht="27" customHeight="1" hidden="1">
      <c r="A263" s="132"/>
      <c r="B263" s="135" t="s">
        <v>11</v>
      </c>
      <c r="C263" s="135" t="s">
        <v>12</v>
      </c>
      <c r="D263" s="134"/>
      <c r="E263" s="107">
        <f>E264</f>
        <v>0</v>
      </c>
      <c r="F263" s="105">
        <v>0</v>
      </c>
      <c r="G263" s="105">
        <v>0</v>
      </c>
      <c r="H263" s="107">
        <f>H264</f>
        <v>0</v>
      </c>
      <c r="I263" s="108" t="e">
        <f t="shared" si="8"/>
        <v>#DIV/0!</v>
      </c>
      <c r="J263" s="108" t="e">
        <f>H263/F263*100</f>
        <v>#DIV/0!</v>
      </c>
    </row>
    <row r="264" spans="1:10" ht="27" customHeight="1" hidden="1">
      <c r="A264" s="131"/>
      <c r="B264" s="131" t="s">
        <v>18</v>
      </c>
      <c r="C264" s="131" t="s">
        <v>34</v>
      </c>
      <c r="D264" s="136" t="s">
        <v>180</v>
      </c>
      <c r="E264" s="105">
        <v>0</v>
      </c>
      <c r="F264" s="105"/>
      <c r="G264" s="105"/>
      <c r="H264" s="105">
        <v>0</v>
      </c>
      <c r="I264" s="106" t="e">
        <f t="shared" si="8"/>
        <v>#DIV/0!</v>
      </c>
      <c r="J264" s="106"/>
    </row>
    <row r="265" spans="1:10" ht="27" customHeight="1" hidden="1">
      <c r="A265" s="132"/>
      <c r="B265" s="135">
        <v>34</v>
      </c>
      <c r="C265" s="135" t="s">
        <v>189</v>
      </c>
      <c r="D265" s="134"/>
      <c r="E265" s="107">
        <f>E266</f>
        <v>0</v>
      </c>
      <c r="F265" s="107">
        <f>F266</f>
        <v>0</v>
      </c>
      <c r="G265" s="107">
        <f>G266</f>
        <v>0</v>
      </c>
      <c r="H265" s="107">
        <f>H266</f>
        <v>0</v>
      </c>
      <c r="I265" s="108" t="e">
        <f t="shared" si="8"/>
        <v>#DIV/0!</v>
      </c>
      <c r="J265" s="108" t="e">
        <f>H265/F265*100</f>
        <v>#DIV/0!</v>
      </c>
    </row>
    <row r="266" spans="1:10" ht="27" customHeight="1" hidden="1">
      <c r="A266" s="132"/>
      <c r="B266" s="135" t="s">
        <v>35</v>
      </c>
      <c r="C266" s="135" t="s">
        <v>36</v>
      </c>
      <c r="D266" s="134"/>
      <c r="E266" s="107">
        <f>SUM(E267:E268)</f>
        <v>0</v>
      </c>
      <c r="F266" s="105">
        <v>0</v>
      </c>
      <c r="G266" s="105">
        <v>0</v>
      </c>
      <c r="H266" s="107">
        <f>SUM(H267:H268)</f>
        <v>0</v>
      </c>
      <c r="I266" s="108" t="e">
        <f t="shared" si="8"/>
        <v>#DIV/0!</v>
      </c>
      <c r="J266" s="108" t="e">
        <f>H266/F266*100</f>
        <v>#DIV/0!</v>
      </c>
    </row>
    <row r="267" spans="1:10" ht="27" customHeight="1" hidden="1">
      <c r="A267" s="131"/>
      <c r="B267" s="131" t="s">
        <v>37</v>
      </c>
      <c r="C267" s="131" t="s">
        <v>38</v>
      </c>
      <c r="D267" s="136" t="s">
        <v>180</v>
      </c>
      <c r="E267" s="105">
        <v>0</v>
      </c>
      <c r="F267" s="105"/>
      <c r="G267" s="105"/>
      <c r="H267" s="105">
        <v>0</v>
      </c>
      <c r="I267" s="106" t="e">
        <f t="shared" si="8"/>
        <v>#DIV/0!</v>
      </c>
      <c r="J267" s="106"/>
    </row>
    <row r="268" spans="1:10" ht="27" customHeight="1" hidden="1">
      <c r="A268" s="131"/>
      <c r="B268" s="131" t="s">
        <v>37</v>
      </c>
      <c r="C268" s="131" t="s">
        <v>38</v>
      </c>
      <c r="D268" s="136" t="s">
        <v>180</v>
      </c>
      <c r="E268" s="105">
        <v>0</v>
      </c>
      <c r="F268" s="105"/>
      <c r="G268" s="105"/>
      <c r="H268" s="105">
        <v>0</v>
      </c>
      <c r="I268" s="106" t="e">
        <f t="shared" si="8"/>
        <v>#DIV/0!</v>
      </c>
      <c r="J268" s="106"/>
    </row>
    <row r="269" spans="1:10" ht="27" customHeight="1" hidden="1">
      <c r="A269" s="132"/>
      <c r="B269" s="135">
        <v>37</v>
      </c>
      <c r="C269" s="135" t="s">
        <v>190</v>
      </c>
      <c r="D269" s="134"/>
      <c r="E269" s="107">
        <f>E270</f>
        <v>0</v>
      </c>
      <c r="F269" s="107">
        <f aca="true" t="shared" si="9" ref="F269:H270">F270</f>
        <v>0</v>
      </c>
      <c r="G269" s="107">
        <f t="shared" si="9"/>
        <v>0</v>
      </c>
      <c r="H269" s="107">
        <f t="shared" si="9"/>
        <v>0</v>
      </c>
      <c r="I269" s="108" t="e">
        <f t="shared" si="8"/>
        <v>#DIV/0!</v>
      </c>
      <c r="J269" s="108" t="e">
        <f>H269/F269*100</f>
        <v>#DIV/0!</v>
      </c>
    </row>
    <row r="270" spans="1:10" ht="27" customHeight="1" hidden="1">
      <c r="A270" s="132"/>
      <c r="B270" s="135" t="s">
        <v>13</v>
      </c>
      <c r="C270" s="135" t="s">
        <v>14</v>
      </c>
      <c r="D270" s="134"/>
      <c r="E270" s="107">
        <f>E271</f>
        <v>0</v>
      </c>
      <c r="F270" s="105">
        <v>0</v>
      </c>
      <c r="G270" s="105">
        <v>0</v>
      </c>
      <c r="H270" s="107">
        <f t="shared" si="9"/>
        <v>0</v>
      </c>
      <c r="I270" s="108" t="e">
        <f t="shared" si="8"/>
        <v>#DIV/0!</v>
      </c>
      <c r="J270" s="108" t="e">
        <f>H270/F270*100</f>
        <v>#DIV/0!</v>
      </c>
    </row>
    <row r="271" spans="1:10" ht="27" customHeight="1" hidden="1">
      <c r="A271" s="131"/>
      <c r="B271" s="131" t="s">
        <v>79</v>
      </c>
      <c r="C271" s="131" t="s">
        <v>164</v>
      </c>
      <c r="D271" s="136" t="s">
        <v>178</v>
      </c>
      <c r="E271" s="105">
        <v>0</v>
      </c>
      <c r="F271" s="105"/>
      <c r="G271" s="105"/>
      <c r="H271" s="105">
        <v>0</v>
      </c>
      <c r="I271" s="106" t="e">
        <f t="shared" si="8"/>
        <v>#DIV/0!</v>
      </c>
      <c r="J271" s="106"/>
    </row>
    <row r="272" spans="1:10" ht="27" customHeight="1" hidden="1">
      <c r="A272" s="132"/>
      <c r="B272" s="135">
        <v>4</v>
      </c>
      <c r="C272" s="135" t="s">
        <v>192</v>
      </c>
      <c r="D272" s="134"/>
      <c r="E272" s="107">
        <f>E273</f>
        <v>0</v>
      </c>
      <c r="F272" s="107">
        <f aca="true" t="shared" si="10" ref="F272:H273">F273</f>
        <v>0</v>
      </c>
      <c r="G272" s="107">
        <f t="shared" si="10"/>
        <v>0</v>
      </c>
      <c r="H272" s="107">
        <f t="shared" si="10"/>
        <v>0</v>
      </c>
      <c r="I272" s="108" t="e">
        <f t="shared" si="8"/>
        <v>#DIV/0!</v>
      </c>
      <c r="J272" s="108" t="e">
        <f>H272/F272*100</f>
        <v>#DIV/0!</v>
      </c>
    </row>
    <row r="273" spans="1:10" ht="27" customHeight="1" hidden="1">
      <c r="A273" s="132"/>
      <c r="B273" s="135">
        <v>42</v>
      </c>
      <c r="C273" s="135" t="s">
        <v>191</v>
      </c>
      <c r="D273" s="134"/>
      <c r="E273" s="107">
        <f>E274</f>
        <v>0</v>
      </c>
      <c r="F273" s="107">
        <f t="shared" si="10"/>
        <v>0</v>
      </c>
      <c r="G273" s="107">
        <f t="shared" si="10"/>
        <v>0</v>
      </c>
      <c r="H273" s="107">
        <f t="shared" si="10"/>
        <v>0</v>
      </c>
      <c r="I273" s="108" t="e">
        <f t="shared" si="8"/>
        <v>#DIV/0!</v>
      </c>
      <c r="J273" s="108" t="e">
        <f>H273/F273*100</f>
        <v>#DIV/0!</v>
      </c>
    </row>
    <row r="274" spans="1:10" ht="27" customHeight="1" hidden="1">
      <c r="A274" s="132"/>
      <c r="B274" s="135" t="s">
        <v>25</v>
      </c>
      <c r="C274" s="135" t="s">
        <v>26</v>
      </c>
      <c r="D274" s="134"/>
      <c r="E274" s="107">
        <f>SUM(E275)</f>
        <v>0</v>
      </c>
      <c r="F274" s="105">
        <v>0</v>
      </c>
      <c r="G274" s="105">
        <v>0</v>
      </c>
      <c r="H274" s="107">
        <f>SUM(H275)</f>
        <v>0</v>
      </c>
      <c r="I274" s="108">
        <v>0</v>
      </c>
      <c r="J274" s="108">
        <v>0</v>
      </c>
    </row>
    <row r="275" spans="1:10" ht="27" customHeight="1" hidden="1">
      <c r="A275" s="131"/>
      <c r="B275" s="131">
        <v>4227</v>
      </c>
      <c r="C275" s="131" t="s">
        <v>47</v>
      </c>
      <c r="D275" s="136" t="s">
        <v>180</v>
      </c>
      <c r="E275" s="105">
        <v>0</v>
      </c>
      <c r="F275" s="105"/>
      <c r="G275" s="105"/>
      <c r="H275" s="105">
        <v>0</v>
      </c>
      <c r="I275" s="106">
        <v>0</v>
      </c>
      <c r="J275" s="106"/>
    </row>
    <row r="276" spans="1:10" ht="27" customHeight="1" hidden="1">
      <c r="A276" s="133">
        <v>3000</v>
      </c>
      <c r="B276" s="134" t="s">
        <v>2</v>
      </c>
      <c r="C276" s="133" t="s">
        <v>179</v>
      </c>
      <c r="D276" s="134"/>
      <c r="E276" s="107">
        <f>SUM(E277,E298)</f>
        <v>0</v>
      </c>
      <c r="F276" s="107">
        <f>SUM(F277,F298)</f>
        <v>0</v>
      </c>
      <c r="G276" s="107">
        <f>SUM(G277,G298)</f>
        <v>0</v>
      </c>
      <c r="H276" s="107">
        <f>SUM(H277,H298)</f>
        <v>0</v>
      </c>
      <c r="I276" s="108" t="e">
        <f aca="true" t="shared" si="11" ref="I276:I289">H276/E276*100</f>
        <v>#DIV/0!</v>
      </c>
      <c r="J276" s="108" t="e">
        <f>H276/F276*100</f>
        <v>#DIV/0!</v>
      </c>
    </row>
    <row r="277" spans="1:10" ht="27" customHeight="1" hidden="1">
      <c r="A277" s="135" t="s">
        <v>187</v>
      </c>
      <c r="B277" s="132" t="s">
        <v>3</v>
      </c>
      <c r="C277" s="135" t="s">
        <v>179</v>
      </c>
      <c r="D277" s="134"/>
      <c r="E277" s="107">
        <f>E280+E283+E296</f>
        <v>0</v>
      </c>
      <c r="F277" s="107">
        <f>F280+F283+F296</f>
        <v>0</v>
      </c>
      <c r="G277" s="107">
        <f>G280+G283+G296</f>
        <v>0</v>
      </c>
      <c r="H277" s="107">
        <f>H280+H283+H296</f>
        <v>0</v>
      </c>
      <c r="I277" s="108" t="e">
        <f t="shared" si="11"/>
        <v>#DIV/0!</v>
      </c>
      <c r="J277" s="108" t="e">
        <f>H277/F277*100</f>
        <v>#DIV/0!</v>
      </c>
    </row>
    <row r="278" spans="1:10" ht="27" customHeight="1" hidden="1">
      <c r="A278" s="132"/>
      <c r="B278" s="135">
        <v>4</v>
      </c>
      <c r="C278" s="135" t="s">
        <v>192</v>
      </c>
      <c r="D278" s="134"/>
      <c r="E278" s="107">
        <f>SUM(E279,E282)</f>
        <v>0</v>
      </c>
      <c r="F278" s="107">
        <f>SUM(F279,F282)</f>
        <v>0</v>
      </c>
      <c r="G278" s="107">
        <f>SUM(G279,G282)</f>
        <v>0</v>
      </c>
      <c r="H278" s="107">
        <f>SUM(H279,H282)</f>
        <v>0</v>
      </c>
      <c r="I278" s="108" t="e">
        <f>H278/E278*100</f>
        <v>#DIV/0!</v>
      </c>
      <c r="J278" s="108" t="e">
        <f>H278/F278*100</f>
        <v>#DIV/0!</v>
      </c>
    </row>
    <row r="279" spans="1:10" ht="27" customHeight="1" hidden="1">
      <c r="A279" s="132"/>
      <c r="B279" s="135">
        <v>41</v>
      </c>
      <c r="C279" s="135" t="s">
        <v>193</v>
      </c>
      <c r="D279" s="134"/>
      <c r="E279" s="107">
        <f>E280</f>
        <v>0</v>
      </c>
      <c r="F279" s="107">
        <f aca="true" t="shared" si="12" ref="F279:H280">F280</f>
        <v>0</v>
      </c>
      <c r="G279" s="107">
        <f t="shared" si="12"/>
        <v>0</v>
      </c>
      <c r="H279" s="107">
        <f t="shared" si="12"/>
        <v>0</v>
      </c>
      <c r="I279" s="108" t="e">
        <f>H279/E279*100</f>
        <v>#DIV/0!</v>
      </c>
      <c r="J279" s="108" t="e">
        <f>H279/F279*100</f>
        <v>#DIV/0!</v>
      </c>
    </row>
    <row r="280" spans="1:10" ht="27" customHeight="1" hidden="1">
      <c r="A280" s="132"/>
      <c r="B280" s="135" t="s">
        <v>30</v>
      </c>
      <c r="C280" s="135" t="s">
        <v>31</v>
      </c>
      <c r="D280" s="134"/>
      <c r="E280" s="107">
        <f>E281</f>
        <v>0</v>
      </c>
      <c r="F280" s="105">
        <v>0</v>
      </c>
      <c r="G280" s="105">
        <v>0</v>
      </c>
      <c r="H280" s="107">
        <f t="shared" si="12"/>
        <v>0</v>
      </c>
      <c r="I280" s="108" t="e">
        <f t="shared" si="11"/>
        <v>#DIV/0!</v>
      </c>
      <c r="J280" s="108" t="e">
        <f>H280/F280*100</f>
        <v>#DIV/0!</v>
      </c>
    </row>
    <row r="281" spans="1:10" ht="27" customHeight="1" hidden="1">
      <c r="A281" s="131"/>
      <c r="B281" s="131" t="s">
        <v>77</v>
      </c>
      <c r="C281" s="131" t="s">
        <v>78</v>
      </c>
      <c r="D281" s="136" t="s">
        <v>182</v>
      </c>
      <c r="E281" s="105">
        <v>0</v>
      </c>
      <c r="F281" s="105"/>
      <c r="G281" s="105"/>
      <c r="H281" s="105">
        <v>0</v>
      </c>
      <c r="I281" s="106" t="e">
        <f t="shared" si="11"/>
        <v>#DIV/0!</v>
      </c>
      <c r="J281" s="106"/>
    </row>
    <row r="282" spans="1:10" ht="27" customHeight="1" hidden="1">
      <c r="A282" s="132"/>
      <c r="B282" s="135">
        <v>42</v>
      </c>
      <c r="C282" s="135" t="s">
        <v>191</v>
      </c>
      <c r="D282" s="134"/>
      <c r="E282" s="107">
        <f>SUM(E283,E296)</f>
        <v>0</v>
      </c>
      <c r="F282" s="107">
        <f>SUM(F283,F296)</f>
        <v>0</v>
      </c>
      <c r="G282" s="107">
        <f>SUM(G283,G296)</f>
        <v>0</v>
      </c>
      <c r="H282" s="107">
        <f>SUM(H283,H296)</f>
        <v>0</v>
      </c>
      <c r="I282" s="108" t="e">
        <f t="shared" si="11"/>
        <v>#DIV/0!</v>
      </c>
      <c r="J282" s="108" t="e">
        <f>H282/F282*100</f>
        <v>#DIV/0!</v>
      </c>
    </row>
    <row r="283" spans="1:10" ht="27" customHeight="1" hidden="1">
      <c r="A283" s="132"/>
      <c r="B283" s="135" t="s">
        <v>25</v>
      </c>
      <c r="C283" s="135" t="s">
        <v>26</v>
      </c>
      <c r="D283" s="134"/>
      <c r="E283" s="107">
        <f>SUM(E284:E295)</f>
        <v>0</v>
      </c>
      <c r="F283" s="105">
        <v>0</v>
      </c>
      <c r="G283" s="105">
        <v>0</v>
      </c>
      <c r="H283" s="107">
        <f>SUM(H284:H295)</f>
        <v>0</v>
      </c>
      <c r="I283" s="108" t="e">
        <f t="shared" si="11"/>
        <v>#DIV/0!</v>
      </c>
      <c r="J283" s="108" t="e">
        <f>H283/F283*100</f>
        <v>#DIV/0!</v>
      </c>
    </row>
    <row r="284" spans="1:10" ht="27" customHeight="1" hidden="1">
      <c r="A284" s="131"/>
      <c r="B284" s="131" t="s">
        <v>27</v>
      </c>
      <c r="C284" s="131" t="s">
        <v>28</v>
      </c>
      <c r="D284" s="136" t="s">
        <v>181</v>
      </c>
      <c r="E284" s="105">
        <v>0</v>
      </c>
      <c r="F284" s="105"/>
      <c r="G284" s="105"/>
      <c r="H284" s="105">
        <v>0</v>
      </c>
      <c r="I284" s="106" t="e">
        <f t="shared" si="11"/>
        <v>#DIV/0!</v>
      </c>
      <c r="J284" s="106"/>
    </row>
    <row r="285" spans="1:10" ht="27" customHeight="1" hidden="1">
      <c r="A285" s="131"/>
      <c r="B285" s="131" t="s">
        <v>27</v>
      </c>
      <c r="C285" s="131" t="s">
        <v>28</v>
      </c>
      <c r="D285" s="136" t="s">
        <v>182</v>
      </c>
      <c r="E285" s="105">
        <v>0</v>
      </c>
      <c r="F285" s="105"/>
      <c r="G285" s="105"/>
      <c r="H285" s="105">
        <v>0</v>
      </c>
      <c r="I285" s="106" t="e">
        <f t="shared" si="11"/>
        <v>#DIV/0!</v>
      </c>
      <c r="J285" s="106"/>
    </row>
    <row r="286" spans="1:10" ht="27" customHeight="1" hidden="1">
      <c r="A286" s="131"/>
      <c r="B286" s="131" t="s">
        <v>27</v>
      </c>
      <c r="C286" s="131" t="s">
        <v>28</v>
      </c>
      <c r="D286" s="136" t="s">
        <v>183</v>
      </c>
      <c r="E286" s="105">
        <v>0</v>
      </c>
      <c r="F286" s="105"/>
      <c r="G286" s="105"/>
      <c r="H286" s="105">
        <v>0</v>
      </c>
      <c r="I286" s="106" t="e">
        <f t="shared" si="11"/>
        <v>#DIV/0!</v>
      </c>
      <c r="J286" s="106"/>
    </row>
    <row r="287" spans="1:10" ht="27" customHeight="1" hidden="1">
      <c r="A287" s="131"/>
      <c r="B287" s="131" t="s">
        <v>27</v>
      </c>
      <c r="C287" s="131" t="s">
        <v>82</v>
      </c>
      <c r="D287" s="136" t="s">
        <v>183</v>
      </c>
      <c r="E287" s="105">
        <v>0</v>
      </c>
      <c r="F287" s="105"/>
      <c r="G287" s="105"/>
      <c r="H287" s="105">
        <v>0</v>
      </c>
      <c r="I287" s="106" t="e">
        <f t="shared" si="11"/>
        <v>#DIV/0!</v>
      </c>
      <c r="J287" s="106"/>
    </row>
    <row r="288" spans="1:10" ht="27" customHeight="1" hidden="1">
      <c r="A288" s="131"/>
      <c r="B288" s="131" t="s">
        <v>70</v>
      </c>
      <c r="C288" s="131" t="s">
        <v>71</v>
      </c>
      <c r="D288" s="136" t="s">
        <v>182</v>
      </c>
      <c r="E288" s="105">
        <v>0</v>
      </c>
      <c r="F288" s="105"/>
      <c r="G288" s="105"/>
      <c r="H288" s="105">
        <v>0</v>
      </c>
      <c r="I288" s="106" t="e">
        <f t="shared" si="11"/>
        <v>#DIV/0!</v>
      </c>
      <c r="J288" s="106"/>
    </row>
    <row r="289" spans="1:10" ht="27" customHeight="1" hidden="1">
      <c r="A289" s="131"/>
      <c r="B289" s="131" t="s">
        <v>29</v>
      </c>
      <c r="C289" s="131" t="s">
        <v>72</v>
      </c>
      <c r="D289" s="136" t="s">
        <v>182</v>
      </c>
      <c r="E289" s="105">
        <v>0</v>
      </c>
      <c r="F289" s="105"/>
      <c r="G289" s="105"/>
      <c r="H289" s="105">
        <v>0</v>
      </c>
      <c r="I289" s="106" t="e">
        <f t="shared" si="11"/>
        <v>#DIV/0!</v>
      </c>
      <c r="J289" s="106"/>
    </row>
    <row r="290" spans="1:10" ht="27" customHeight="1" hidden="1">
      <c r="A290" s="131"/>
      <c r="B290" s="131" t="s">
        <v>29</v>
      </c>
      <c r="C290" s="131" t="s">
        <v>72</v>
      </c>
      <c r="D290" s="136" t="s">
        <v>183</v>
      </c>
      <c r="E290" s="105">
        <v>0</v>
      </c>
      <c r="F290" s="105"/>
      <c r="G290" s="105"/>
      <c r="H290" s="105">
        <v>0</v>
      </c>
      <c r="I290" s="106" t="e">
        <f aca="true" t="shared" si="13" ref="I290:I302">H290/E290*100</f>
        <v>#DIV/0!</v>
      </c>
      <c r="J290" s="106"/>
    </row>
    <row r="291" spans="1:10" ht="27" customHeight="1" hidden="1">
      <c r="A291" s="131"/>
      <c r="B291" s="131" t="s">
        <v>64</v>
      </c>
      <c r="C291" s="131" t="s">
        <v>65</v>
      </c>
      <c r="D291" s="136" t="s">
        <v>182</v>
      </c>
      <c r="E291" s="105">
        <v>0</v>
      </c>
      <c r="F291" s="105"/>
      <c r="G291" s="105"/>
      <c r="H291" s="105">
        <v>0</v>
      </c>
      <c r="I291" s="106" t="e">
        <f t="shared" si="13"/>
        <v>#DIV/0!</v>
      </c>
      <c r="J291" s="106"/>
    </row>
    <row r="292" spans="1:10" ht="27" customHeight="1" hidden="1">
      <c r="A292" s="131"/>
      <c r="B292" s="131" t="s">
        <v>64</v>
      </c>
      <c r="C292" s="131" t="s">
        <v>65</v>
      </c>
      <c r="D292" s="136" t="s">
        <v>181</v>
      </c>
      <c r="E292" s="105">
        <v>0</v>
      </c>
      <c r="F292" s="105"/>
      <c r="G292" s="105"/>
      <c r="H292" s="105">
        <v>0</v>
      </c>
      <c r="I292" s="106" t="e">
        <f t="shared" si="13"/>
        <v>#DIV/0!</v>
      </c>
      <c r="J292" s="106"/>
    </row>
    <row r="293" spans="1:10" ht="27" customHeight="1" hidden="1">
      <c r="A293" s="131"/>
      <c r="B293" s="131" t="s">
        <v>64</v>
      </c>
      <c r="C293" s="131" t="s">
        <v>65</v>
      </c>
      <c r="D293" s="136" t="s">
        <v>183</v>
      </c>
      <c r="E293" s="105">
        <v>0</v>
      </c>
      <c r="F293" s="105"/>
      <c r="G293" s="105"/>
      <c r="H293" s="105">
        <v>0</v>
      </c>
      <c r="I293" s="106" t="e">
        <f t="shared" si="13"/>
        <v>#DIV/0!</v>
      </c>
      <c r="J293" s="106"/>
    </row>
    <row r="294" spans="1:10" ht="27" customHeight="1" hidden="1">
      <c r="A294" s="131"/>
      <c r="B294" s="131" t="s">
        <v>46</v>
      </c>
      <c r="C294" s="131" t="s">
        <v>47</v>
      </c>
      <c r="D294" s="136" t="s">
        <v>182</v>
      </c>
      <c r="E294" s="105">
        <v>0</v>
      </c>
      <c r="F294" s="105"/>
      <c r="G294" s="105"/>
      <c r="H294" s="105">
        <v>0</v>
      </c>
      <c r="I294" s="106" t="e">
        <f t="shared" si="13"/>
        <v>#DIV/0!</v>
      </c>
      <c r="J294" s="106"/>
    </row>
    <row r="295" spans="1:10" ht="27" customHeight="1" hidden="1">
      <c r="A295" s="131"/>
      <c r="B295" s="131" t="s">
        <v>46</v>
      </c>
      <c r="C295" s="131" t="s">
        <v>47</v>
      </c>
      <c r="D295" s="136" t="s">
        <v>178</v>
      </c>
      <c r="E295" s="105">
        <v>0</v>
      </c>
      <c r="F295" s="105"/>
      <c r="G295" s="105"/>
      <c r="H295" s="105">
        <v>0</v>
      </c>
      <c r="I295" s="106" t="e">
        <f t="shared" si="13"/>
        <v>#DIV/0!</v>
      </c>
      <c r="J295" s="106"/>
    </row>
    <row r="296" spans="1:10" ht="27" customHeight="1" hidden="1">
      <c r="A296" s="132"/>
      <c r="B296" s="135" t="s">
        <v>73</v>
      </c>
      <c r="C296" s="135" t="s">
        <v>74</v>
      </c>
      <c r="D296" s="134"/>
      <c r="E296" s="107">
        <f>E297</f>
        <v>0</v>
      </c>
      <c r="F296" s="107">
        <v>0</v>
      </c>
      <c r="G296" s="107">
        <v>0</v>
      </c>
      <c r="H296" s="107">
        <f>H297</f>
        <v>0</v>
      </c>
      <c r="I296" s="108" t="e">
        <f t="shared" si="13"/>
        <v>#DIV/0!</v>
      </c>
      <c r="J296" s="108" t="e">
        <f>H296/F296*100</f>
        <v>#DIV/0!</v>
      </c>
    </row>
    <row r="297" spans="1:10" ht="27" customHeight="1" hidden="1">
      <c r="A297" s="131"/>
      <c r="B297" s="131" t="s">
        <v>75</v>
      </c>
      <c r="C297" s="131" t="s">
        <v>76</v>
      </c>
      <c r="D297" s="136" t="s">
        <v>182</v>
      </c>
      <c r="E297" s="105">
        <v>0</v>
      </c>
      <c r="F297" s="105"/>
      <c r="G297" s="105"/>
      <c r="H297" s="105">
        <v>0</v>
      </c>
      <c r="I297" s="106" t="e">
        <f t="shared" si="13"/>
        <v>#DIV/0!</v>
      </c>
      <c r="J297" s="108" t="e">
        <f>H297/F297*100</f>
        <v>#DIV/0!</v>
      </c>
    </row>
    <row r="298" spans="1:10" ht="27" customHeight="1" hidden="1">
      <c r="A298" s="135" t="s">
        <v>188</v>
      </c>
      <c r="B298" s="132" t="s">
        <v>3</v>
      </c>
      <c r="C298" s="135" t="s">
        <v>179</v>
      </c>
      <c r="D298" s="134"/>
      <c r="E298" s="107">
        <f>E299</f>
        <v>0</v>
      </c>
      <c r="F298" s="107">
        <f aca="true" t="shared" si="14" ref="F298:H301">F299</f>
        <v>0</v>
      </c>
      <c r="G298" s="107">
        <f t="shared" si="14"/>
        <v>0</v>
      </c>
      <c r="H298" s="107">
        <f t="shared" si="14"/>
        <v>0</v>
      </c>
      <c r="I298" s="108" t="e">
        <f t="shared" si="13"/>
        <v>#DIV/0!</v>
      </c>
      <c r="J298" s="108"/>
    </row>
    <row r="299" spans="1:10" ht="27" customHeight="1" hidden="1">
      <c r="A299" s="132"/>
      <c r="B299" s="135">
        <v>4</v>
      </c>
      <c r="C299" s="135" t="s">
        <v>192</v>
      </c>
      <c r="D299" s="134"/>
      <c r="E299" s="107">
        <f>E300</f>
        <v>0</v>
      </c>
      <c r="F299" s="107">
        <f t="shared" si="14"/>
        <v>0</v>
      </c>
      <c r="G299" s="107">
        <f t="shared" si="14"/>
        <v>0</v>
      </c>
      <c r="H299" s="107">
        <f t="shared" si="14"/>
        <v>0</v>
      </c>
      <c r="I299" s="108" t="e">
        <f t="shared" si="13"/>
        <v>#DIV/0!</v>
      </c>
      <c r="J299" s="108" t="e">
        <f>H299/F299*100</f>
        <v>#DIV/0!</v>
      </c>
    </row>
    <row r="300" spans="1:10" ht="27" customHeight="1" hidden="1">
      <c r="A300" s="132"/>
      <c r="B300" s="135">
        <v>42</v>
      </c>
      <c r="C300" s="135" t="s">
        <v>191</v>
      </c>
      <c r="D300" s="134"/>
      <c r="E300" s="107">
        <f>E301</f>
        <v>0</v>
      </c>
      <c r="F300" s="107">
        <f t="shared" si="14"/>
        <v>0</v>
      </c>
      <c r="G300" s="107">
        <f t="shared" si="14"/>
        <v>0</v>
      </c>
      <c r="H300" s="107">
        <f t="shared" si="14"/>
        <v>0</v>
      </c>
      <c r="I300" s="108" t="e">
        <f t="shared" si="13"/>
        <v>#DIV/0!</v>
      </c>
      <c r="J300" s="108" t="e">
        <f>H300/F300*100</f>
        <v>#DIV/0!</v>
      </c>
    </row>
    <row r="301" spans="1:10" ht="27" customHeight="1" hidden="1">
      <c r="A301" s="132"/>
      <c r="B301" s="135" t="s">
        <v>73</v>
      </c>
      <c r="C301" s="135" t="s">
        <v>74</v>
      </c>
      <c r="D301" s="134"/>
      <c r="E301" s="107">
        <f>E302</f>
        <v>0</v>
      </c>
      <c r="F301" s="107">
        <v>0</v>
      </c>
      <c r="G301" s="107">
        <v>0</v>
      </c>
      <c r="H301" s="107">
        <f t="shared" si="14"/>
        <v>0</v>
      </c>
      <c r="I301" s="108" t="e">
        <f t="shared" si="13"/>
        <v>#DIV/0!</v>
      </c>
      <c r="J301" s="108" t="e">
        <f>H301/F301*100</f>
        <v>#DIV/0!</v>
      </c>
    </row>
    <row r="302" spans="1:10" ht="27" customHeight="1" hidden="1">
      <c r="A302" s="131"/>
      <c r="B302" s="131" t="s">
        <v>75</v>
      </c>
      <c r="C302" s="131" t="s">
        <v>76</v>
      </c>
      <c r="D302" s="136">
        <v>11001</v>
      </c>
      <c r="E302" s="105">
        <v>0</v>
      </c>
      <c r="F302" s="105"/>
      <c r="G302" s="105"/>
      <c r="H302" s="105">
        <v>0</v>
      </c>
      <c r="I302" s="106" t="e">
        <f t="shared" si="13"/>
        <v>#DIV/0!</v>
      </c>
      <c r="J302" s="106"/>
    </row>
    <row r="303" ht="27" customHeight="1" hidden="1"/>
    <row r="304" ht="27" customHeight="1" hidden="1"/>
  </sheetData>
  <sheetProtection/>
  <mergeCells count="3">
    <mergeCell ref="B2:C2"/>
    <mergeCell ref="B3:C3"/>
    <mergeCell ref="A1:J1"/>
  </mergeCells>
  <printOptions/>
  <pageMargins left="0.3937007874015748" right="0.3937007874015748" top="0.2755905511811024" bottom="0.2755905511811024" header="0.3937007874015748" footer="0.3937007874015748"/>
  <pageSetup fitToHeight="0" fitToWidth="1" horizontalDpi="300" verticalDpi="300" orientation="portrait" paperSize="9" scale="54" r:id="rId1"/>
  <headerFooter alignWithMargins="0">
    <oddFooter>&amp;L&amp;C&amp;R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2022-03-26T10:30:32Z</dcterms:created>
  <dcterms:modified xsi:type="dcterms:W3CDTF">2023-07-19T08:47:38Z</dcterms:modified>
  <cp:category/>
  <cp:version/>
  <cp:contentType/>
  <cp:contentStatus/>
</cp:coreProperties>
</file>